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G:\_Obchodní\OOVZ\_spol\3_1 Priprava VZ 2023\PVZ\Vlkov - most ev. č. 3792-1\2 ZD 6.168.755,-\A2 Soupis prací\"/>
    </mc:Choice>
  </mc:AlternateContent>
  <bookViews>
    <workbookView xWindow="0" yWindow="0" windowWidth="23040" windowHeight="8616"/>
  </bookViews>
  <sheets>
    <sheet name="Rekapitulace" sheetId="1" r:id="rId1"/>
    <sheet name="002" sheetId="2" r:id="rId2"/>
    <sheet name="SO 182" sheetId="3" r:id="rId3"/>
    <sheet name="SO 201" sheetId="4" r:id="rId4"/>
  </sheets>
  <calcPr calcId="162913"/>
  <webPublishing codePage="0"/>
</workbook>
</file>

<file path=xl/calcChain.xml><?xml version="1.0" encoding="utf-8"?>
<calcChain xmlns="http://schemas.openxmlformats.org/spreadsheetml/2006/main">
  <c r="O422" i="4" l="1"/>
  <c r="I422" i="4"/>
  <c r="I418" i="4"/>
  <c r="O418" i="4" s="1"/>
  <c r="O414" i="4"/>
  <c r="I414" i="4"/>
  <c r="I410" i="4"/>
  <c r="O410" i="4" s="1"/>
  <c r="O406" i="4"/>
  <c r="I406" i="4"/>
  <c r="I402" i="4"/>
  <c r="O402" i="4" s="1"/>
  <c r="O398" i="4"/>
  <c r="I398" i="4"/>
  <c r="I394" i="4"/>
  <c r="O394" i="4" s="1"/>
  <c r="I390" i="4"/>
  <c r="O390" i="4" s="1"/>
  <c r="I386" i="4"/>
  <c r="O386" i="4" s="1"/>
  <c r="O382" i="4"/>
  <c r="I382" i="4"/>
  <c r="I378" i="4"/>
  <c r="O378" i="4" s="1"/>
  <c r="I374" i="4"/>
  <c r="O374" i="4" s="1"/>
  <c r="I370" i="4"/>
  <c r="O370" i="4" s="1"/>
  <c r="I366" i="4"/>
  <c r="O366" i="4" s="1"/>
  <c r="I362" i="4"/>
  <c r="O362" i="4" s="1"/>
  <c r="I358" i="4"/>
  <c r="O358" i="4" s="1"/>
  <c r="I354" i="4"/>
  <c r="O354" i="4" s="1"/>
  <c r="O350" i="4"/>
  <c r="I350" i="4"/>
  <c r="I346" i="4"/>
  <c r="O346" i="4" s="1"/>
  <c r="I342" i="4"/>
  <c r="O342" i="4" s="1"/>
  <c r="I338" i="4"/>
  <c r="O338" i="4" s="1"/>
  <c r="R337" i="4" s="1"/>
  <c r="O337" i="4" s="1"/>
  <c r="I333" i="4"/>
  <c r="O333" i="4" s="1"/>
  <c r="R328" i="4" s="1"/>
  <c r="O328" i="4" s="1"/>
  <c r="I329" i="4"/>
  <c r="O329" i="4" s="1"/>
  <c r="I324" i="4"/>
  <c r="O324" i="4" s="1"/>
  <c r="I320" i="4"/>
  <c r="O320" i="4" s="1"/>
  <c r="I316" i="4"/>
  <c r="O316" i="4" s="1"/>
  <c r="I312" i="4"/>
  <c r="O312" i="4" s="1"/>
  <c r="O307" i="4"/>
  <c r="R306" i="4" s="1"/>
  <c r="O306" i="4" s="1"/>
  <c r="I307" i="4"/>
  <c r="Q306" i="4" s="1"/>
  <c r="I306" i="4" s="1"/>
  <c r="I302" i="4"/>
  <c r="O302" i="4" s="1"/>
  <c r="I298" i="4"/>
  <c r="O298" i="4" s="1"/>
  <c r="I294" i="4"/>
  <c r="O294" i="4" s="1"/>
  <c r="O290" i="4"/>
  <c r="I290" i="4"/>
  <c r="I286" i="4"/>
  <c r="O286" i="4" s="1"/>
  <c r="O282" i="4"/>
  <c r="I282" i="4"/>
  <c r="I278" i="4"/>
  <c r="O278" i="4" s="1"/>
  <c r="I274" i="4"/>
  <c r="O274" i="4" s="1"/>
  <c r="I270" i="4"/>
  <c r="O270" i="4" s="1"/>
  <c r="I266" i="4"/>
  <c r="O266" i="4" s="1"/>
  <c r="I262" i="4"/>
  <c r="O262" i="4" s="1"/>
  <c r="O258" i="4"/>
  <c r="I258" i="4"/>
  <c r="I253" i="4"/>
  <c r="O253" i="4" s="1"/>
  <c r="I249" i="4"/>
  <c r="O249" i="4" s="1"/>
  <c r="I245" i="4"/>
  <c r="O245" i="4" s="1"/>
  <c r="I241" i="4"/>
  <c r="O241" i="4" s="1"/>
  <c r="I237" i="4"/>
  <c r="O237" i="4" s="1"/>
  <c r="O233" i="4"/>
  <c r="I233" i="4"/>
  <c r="I228" i="4"/>
  <c r="O228" i="4" s="1"/>
  <c r="I224" i="4"/>
  <c r="O224" i="4" s="1"/>
  <c r="I220" i="4"/>
  <c r="O220" i="4" s="1"/>
  <c r="I216" i="4"/>
  <c r="O216" i="4" s="1"/>
  <c r="I212" i="4"/>
  <c r="O212" i="4" s="1"/>
  <c r="O208" i="4"/>
  <c r="I208" i="4"/>
  <c r="I204" i="4"/>
  <c r="O204" i="4" s="1"/>
  <c r="O200" i="4"/>
  <c r="I200" i="4"/>
  <c r="I196" i="4"/>
  <c r="O196" i="4" s="1"/>
  <c r="I192" i="4"/>
  <c r="O192" i="4" s="1"/>
  <c r="I188" i="4"/>
  <c r="O188" i="4" s="1"/>
  <c r="O183" i="4"/>
  <c r="I183" i="4"/>
  <c r="I179" i="4"/>
  <c r="O179" i="4" s="1"/>
  <c r="O175" i="4"/>
  <c r="I175" i="4"/>
  <c r="I171" i="4"/>
  <c r="O171" i="4" s="1"/>
  <c r="I167" i="4"/>
  <c r="O167" i="4" s="1"/>
  <c r="I163" i="4"/>
  <c r="O163" i="4" s="1"/>
  <c r="I159" i="4"/>
  <c r="O159" i="4" s="1"/>
  <c r="I155" i="4"/>
  <c r="O155" i="4" s="1"/>
  <c r="O151" i="4"/>
  <c r="I151" i="4"/>
  <c r="I147" i="4"/>
  <c r="O147" i="4" s="1"/>
  <c r="O143" i="4"/>
  <c r="I143" i="4"/>
  <c r="I139" i="4"/>
  <c r="O139" i="4" s="1"/>
  <c r="I135" i="4"/>
  <c r="O135" i="4" s="1"/>
  <c r="I131" i="4"/>
  <c r="O131" i="4" s="1"/>
  <c r="I127" i="4"/>
  <c r="O127" i="4" s="1"/>
  <c r="I122" i="4"/>
  <c r="O122" i="4" s="1"/>
  <c r="O118" i="4"/>
  <c r="I118" i="4"/>
  <c r="I114" i="4"/>
  <c r="O114" i="4" s="1"/>
  <c r="I110" i="4"/>
  <c r="O110" i="4" s="1"/>
  <c r="I106" i="4"/>
  <c r="O106" i="4" s="1"/>
  <c r="I102" i="4"/>
  <c r="O102" i="4" s="1"/>
  <c r="I98" i="4"/>
  <c r="O98" i="4" s="1"/>
  <c r="O94" i="4"/>
  <c r="I94" i="4"/>
  <c r="I90" i="4"/>
  <c r="O90" i="4" s="1"/>
  <c r="O86" i="4"/>
  <c r="I86" i="4"/>
  <c r="I82" i="4"/>
  <c r="O82" i="4" s="1"/>
  <c r="I78" i="4"/>
  <c r="O78" i="4" s="1"/>
  <c r="I74" i="4"/>
  <c r="O74" i="4" s="1"/>
  <c r="I70" i="4"/>
  <c r="O70" i="4" s="1"/>
  <c r="I66" i="4"/>
  <c r="O66" i="4" s="1"/>
  <c r="O62" i="4"/>
  <c r="I62" i="4"/>
  <c r="I58" i="4"/>
  <c r="O58" i="4" s="1"/>
  <c r="O54" i="4"/>
  <c r="I54" i="4"/>
  <c r="I50" i="4"/>
  <c r="O50" i="4" s="1"/>
  <c r="I46" i="4"/>
  <c r="O46" i="4" s="1"/>
  <c r="I42" i="4"/>
  <c r="O42" i="4" s="1"/>
  <c r="I38" i="4"/>
  <c r="O38" i="4" s="1"/>
  <c r="I34" i="4"/>
  <c r="O34" i="4" s="1"/>
  <c r="O29" i="4"/>
  <c r="I29" i="4"/>
  <c r="I25" i="4"/>
  <c r="O25" i="4" s="1"/>
  <c r="I21" i="4"/>
  <c r="O21" i="4" s="1"/>
  <c r="I17" i="4"/>
  <c r="O17" i="4" s="1"/>
  <c r="I13" i="4"/>
  <c r="O13" i="4" s="1"/>
  <c r="I9" i="4"/>
  <c r="O9" i="4" s="1"/>
  <c r="I142" i="3"/>
  <c r="O142" i="3" s="1"/>
  <c r="I138" i="3"/>
  <c r="O138" i="3" s="1"/>
  <c r="I134" i="3"/>
  <c r="O134" i="3" s="1"/>
  <c r="I130" i="3"/>
  <c r="O130" i="3" s="1"/>
  <c r="I126" i="3"/>
  <c r="O126" i="3" s="1"/>
  <c r="O122" i="3"/>
  <c r="I122" i="3"/>
  <c r="I118" i="3"/>
  <c r="O118" i="3" s="1"/>
  <c r="O114" i="3"/>
  <c r="I114" i="3"/>
  <c r="I110" i="3"/>
  <c r="O110" i="3" s="1"/>
  <c r="I106" i="3"/>
  <c r="O106" i="3" s="1"/>
  <c r="I102" i="3"/>
  <c r="O102" i="3" s="1"/>
  <c r="I98" i="3"/>
  <c r="O98" i="3" s="1"/>
  <c r="I94" i="3"/>
  <c r="O94" i="3" s="1"/>
  <c r="O90" i="3"/>
  <c r="I90" i="3"/>
  <c r="I86" i="3"/>
  <c r="O86" i="3" s="1"/>
  <c r="O82" i="3"/>
  <c r="I82" i="3"/>
  <c r="I78" i="3"/>
  <c r="O78" i="3" s="1"/>
  <c r="I74" i="3"/>
  <c r="O74" i="3" s="1"/>
  <c r="I70" i="3"/>
  <c r="O70" i="3" s="1"/>
  <c r="R69" i="3" s="1"/>
  <c r="O69" i="3" s="1"/>
  <c r="O65" i="3"/>
  <c r="R64" i="3" s="1"/>
  <c r="I65" i="3"/>
  <c r="Q64" i="3"/>
  <c r="I64" i="3" s="1"/>
  <c r="O64" i="3"/>
  <c r="I60" i="3"/>
  <c r="O60" i="3" s="1"/>
  <c r="R59" i="3"/>
  <c r="O59" i="3" s="1"/>
  <c r="Q59" i="3"/>
  <c r="I59" i="3" s="1"/>
  <c r="I55" i="3"/>
  <c r="O55" i="3" s="1"/>
  <c r="I51" i="3"/>
  <c r="O51" i="3" s="1"/>
  <c r="O47" i="3"/>
  <c r="I47" i="3"/>
  <c r="I42" i="3"/>
  <c r="O42" i="3" s="1"/>
  <c r="I38" i="3"/>
  <c r="Q37" i="3" s="1"/>
  <c r="I37" i="3" s="1"/>
  <c r="I33" i="3"/>
  <c r="O33" i="3" s="1"/>
  <c r="O29" i="3"/>
  <c r="I29" i="3"/>
  <c r="I25" i="3"/>
  <c r="O25" i="3" s="1"/>
  <c r="O21" i="3"/>
  <c r="I21" i="3"/>
  <c r="I17" i="3"/>
  <c r="O17" i="3" s="1"/>
  <c r="I13" i="3"/>
  <c r="O13" i="3" s="1"/>
  <c r="I9" i="3"/>
  <c r="O9" i="3" s="1"/>
  <c r="I90" i="2"/>
  <c r="O90" i="2" s="1"/>
  <c r="O86" i="2"/>
  <c r="I86" i="2"/>
  <c r="I82" i="2"/>
  <c r="O82" i="2" s="1"/>
  <c r="O78" i="2"/>
  <c r="I78" i="2"/>
  <c r="I74" i="2"/>
  <c r="O74" i="2" s="1"/>
  <c r="O70" i="2"/>
  <c r="I70" i="2"/>
  <c r="I66" i="2"/>
  <c r="Q65" i="2" s="1"/>
  <c r="I65" i="2" s="1"/>
  <c r="O61" i="2"/>
  <c r="I61" i="2"/>
  <c r="I57" i="2"/>
  <c r="O57" i="2" s="1"/>
  <c r="O53" i="2"/>
  <c r="I53" i="2"/>
  <c r="I49" i="2"/>
  <c r="O49" i="2" s="1"/>
  <c r="O45" i="2"/>
  <c r="I45" i="2"/>
  <c r="I41" i="2"/>
  <c r="O41" i="2" s="1"/>
  <c r="O37" i="2"/>
  <c r="I37" i="2"/>
  <c r="I33" i="2"/>
  <c r="O33" i="2" s="1"/>
  <c r="O29" i="2"/>
  <c r="I29" i="2"/>
  <c r="I25" i="2"/>
  <c r="O25" i="2" s="1"/>
  <c r="O21" i="2"/>
  <c r="I21" i="2"/>
  <c r="I17" i="2"/>
  <c r="O17" i="2" s="1"/>
  <c r="O13" i="2"/>
  <c r="I13" i="2"/>
  <c r="I9" i="2"/>
  <c r="Q8" i="2" s="1"/>
  <c r="I8" i="2" s="1"/>
  <c r="R187" i="4" l="1"/>
  <c r="O187" i="4" s="1"/>
  <c r="R8" i="3"/>
  <c r="O8" i="3" s="1"/>
  <c r="R33" i="4"/>
  <c r="O33" i="4" s="1"/>
  <c r="R126" i="4"/>
  <c r="O126" i="4" s="1"/>
  <c r="R311" i="4"/>
  <c r="O311" i="4" s="1"/>
  <c r="I3" i="2"/>
  <c r="C10" i="1" s="1"/>
  <c r="R8" i="4"/>
  <c r="O8" i="4" s="1"/>
  <c r="Q126" i="4"/>
  <c r="I126" i="4" s="1"/>
  <c r="Q187" i="4"/>
  <c r="I187" i="4" s="1"/>
  <c r="Q232" i="4"/>
  <c r="I232" i="4" s="1"/>
  <c r="Q257" i="4"/>
  <c r="I257" i="4" s="1"/>
  <c r="Q337" i="4"/>
  <c r="I337" i="4" s="1"/>
  <c r="O9" i="2"/>
  <c r="R8" i="2" s="1"/>
  <c r="O8" i="2" s="1"/>
  <c r="O66" i="2"/>
  <c r="R65" i="2" s="1"/>
  <c r="O65" i="2" s="1"/>
  <c r="Q8" i="4"/>
  <c r="I8" i="4" s="1"/>
  <c r="Q33" i="4"/>
  <c r="I33" i="4" s="1"/>
  <c r="Q311" i="4"/>
  <c r="I311" i="4" s="1"/>
  <c r="Q8" i="3"/>
  <c r="I8" i="3" s="1"/>
  <c r="O38" i="3"/>
  <c r="R37" i="3" s="1"/>
  <c r="O37" i="3" s="1"/>
  <c r="Q46" i="3"/>
  <c r="I46" i="3" s="1"/>
  <c r="Q69" i="3"/>
  <c r="I69" i="3" s="1"/>
  <c r="R46" i="3"/>
  <c r="O46" i="3" s="1"/>
  <c r="R232" i="4"/>
  <c r="O232" i="4" s="1"/>
  <c r="R257" i="4"/>
  <c r="O257" i="4" s="1"/>
  <c r="Q328" i="4"/>
  <c r="I328" i="4" s="1"/>
  <c r="I3" i="4" l="1"/>
  <c r="C12" i="1" s="1"/>
  <c r="E12" i="1" s="1"/>
  <c r="O2" i="4"/>
  <c r="D12" i="1" s="1"/>
  <c r="I3" i="3"/>
  <c r="C11" i="1" s="1"/>
  <c r="E11" i="1" s="1"/>
  <c r="O2" i="3"/>
  <c r="D11" i="1" s="1"/>
  <c r="O2" i="2"/>
  <c r="D10" i="1" s="1"/>
  <c r="E10" i="1" s="1"/>
  <c r="C7" i="1" s="1"/>
  <c r="C6" i="1" l="1"/>
</calcChain>
</file>

<file path=xl/sharedStrings.xml><?xml version="1.0" encoding="utf-8"?>
<sst xmlns="http://schemas.openxmlformats.org/spreadsheetml/2006/main" count="2216" uniqueCount="789">
  <si>
    <t>Firma: Firma</t>
  </si>
  <si>
    <t>Rekapitulace ceny</t>
  </si>
  <si>
    <t>Stavba: 20145 - III/3792 Vlkov - most ev.č. 3792-1</t>
  </si>
  <si>
    <t xml:space="preserve">Varianta: ZŘ - </t>
  </si>
  <si>
    <t>Celková cena bez DPH:</t>
  </si>
  <si>
    <t>Celková cena s DPH:</t>
  </si>
  <si>
    <t>Objekt</t>
  </si>
  <si>
    <t>Popis</t>
  </si>
  <si>
    <t>Cena bez DPH</t>
  </si>
  <si>
    <t>DPH</t>
  </si>
  <si>
    <t>Cena s DPH</t>
  </si>
  <si>
    <t>ASPE10</t>
  </si>
  <si>
    <t>S</t>
  </si>
  <si>
    <t>Soupis prací objektu</t>
  </si>
  <si>
    <t xml:space="preserve">Stavba: </t>
  </si>
  <si>
    <t>20145</t>
  </si>
  <si>
    <t>III/3792 Vlkov - most ev.č. 3792-1</t>
  </si>
  <si>
    <t>O</t>
  </si>
  <si>
    <t>Rozpočet:</t>
  </si>
  <si>
    <t>0,00</t>
  </si>
  <si>
    <t>10,00</t>
  </si>
  <si>
    <t>21,00</t>
  </si>
  <si>
    <t>3</t>
  </si>
  <si>
    <t>2</t>
  </si>
  <si>
    <t>002</t>
  </si>
  <si>
    <t>Všeobecné konstrukce a práce</t>
  </si>
  <si>
    <t>Typ</t>
  </si>
  <si>
    <t>0</t>
  </si>
  <si>
    <t>Poř. číslo</t>
  </si>
  <si>
    <t>1</t>
  </si>
  <si>
    <t>Kód položky</t>
  </si>
  <si>
    <t>Varianta</t>
  </si>
  <si>
    <t>Název položky</t>
  </si>
  <si>
    <t>4</t>
  </si>
  <si>
    <t>MJ</t>
  </si>
  <si>
    <t>5</t>
  </si>
  <si>
    <t>Množství</t>
  </si>
  <si>
    <t>6</t>
  </si>
  <si>
    <t>Jednotková cena</t>
  </si>
  <si>
    <t>Jednotková</t>
  </si>
  <si>
    <t>9</t>
  </si>
  <si>
    <t>Celkem</t>
  </si>
  <si>
    <t>10</t>
  </si>
  <si>
    <t>SD</t>
  </si>
  <si>
    <t>P</t>
  </si>
  <si>
    <t>02730</t>
  </si>
  <si>
    <t>a</t>
  </si>
  <si>
    <t>POMOC PRÁCE ZŘÍZ NEBO ZAJIŠŤ OCHRANU INŽENÝRSKÝCH SÍTÍ</t>
  </si>
  <si>
    <t>KPL</t>
  </si>
  <si>
    <t>PP</t>
  </si>
  <si>
    <t>vytyčení a ochrana všech dotčených IS během celé stavby</t>
  </si>
  <si>
    <t>VV</t>
  </si>
  <si>
    <t/>
  </si>
  <si>
    <t>TS</t>
  </si>
  <si>
    <t>zahrnuje veškeré náklady spojené s objednatelem požadovanými zařízeními</t>
  </si>
  <si>
    <t>b</t>
  </si>
  <si>
    <t>odstranění neprovozovaného kabelu CETIN</t>
  </si>
  <si>
    <t>02811</t>
  </si>
  <si>
    <t>PRŮZKUMNÉ PRÁCE GEOTECHNICKÉ NA POVRCHU</t>
  </si>
  <si>
    <t>Přebírka základové spáry geotechnikem a dohled při provádění mikropilot + posudek zeminy pro zpětné využití</t>
  </si>
  <si>
    <t>zahrnuje veškeré náklady spojené s objednatelem požadovanými pracemi</t>
  </si>
  <si>
    <t>02910</t>
  </si>
  <si>
    <t>OSTATNÍ POŽADAVKY - ZEMĚMĚŘIČSKÁ MĚŘENÍ</t>
  </si>
  <si>
    <t>vytyčení nově budovaných konstrukcí během stavby</t>
  </si>
  <si>
    <t>vytyčení stavby vč. obvodu staveniště a záborů</t>
  </si>
  <si>
    <t>c</t>
  </si>
  <si>
    <t>geodetické zaměření skutečného stavu po provedení stavby</t>
  </si>
  <si>
    <t>7</t>
  </si>
  <si>
    <t>02940</t>
  </si>
  <si>
    <t>OSTATNÍ POŽADAVKY - VYPRACOVÁNÍ DOKUMENTACE</t>
  </si>
  <si>
    <t>aktualizace HAP a POP vč. projednání a schválení u příslušných úřadů</t>
  </si>
  <si>
    <t>8</t>
  </si>
  <si>
    <t>029412</t>
  </si>
  <si>
    <t>OSTATNÍ POŽADAVKY - VYPRACOVÁNÍ MOSTNÍHO LISTU</t>
  </si>
  <si>
    <t>KUS</t>
  </si>
  <si>
    <t>vypracování ML  vč. tisku a vložení do BMS</t>
  </si>
  <si>
    <t>02943</t>
  </si>
  <si>
    <t>OSTATNÍ POŽADAVKY - VYPRACOVÁNÍ RDS</t>
  </si>
  <si>
    <t>Vypracování RDS SO201 vč. tisku</t>
  </si>
  <si>
    <t>02944</t>
  </si>
  <si>
    <t>OSTAT POŽADAVKY - DOKUMENTACE SKUTEČ PROVEDENÍ V DIGIT FORMĚ</t>
  </si>
  <si>
    <t>Vypracování DSPS vč. tisku</t>
  </si>
  <si>
    <t>11</t>
  </si>
  <si>
    <t>02953</t>
  </si>
  <si>
    <t>OSTATNÍ POŽADAVKY - HLAVNÍ MOSTNÍ PROHLÍDKA</t>
  </si>
  <si>
    <t>první hlavní prohlídka mostu se zápisem do BMS vč. tisku</t>
  </si>
  <si>
    <t>položka zahrnuje :  
- úkony dle ČSN 73 6221  
- provedení hlavní mostní prohlídky oprávněnou fyzickou nebo právnickou osobou  
- vyhotovení záznamu (protokolu), který jednoznačně definuje stav mostu</t>
  </si>
  <si>
    <t>12</t>
  </si>
  <si>
    <t>02960</t>
  </si>
  <si>
    <t>OSTATNÍ POŽADAVKY - ODBORNÝ DOZOR</t>
  </si>
  <si>
    <t>veškerá nutná opatření dle plánu BOZP vč. oplocení</t>
  </si>
  <si>
    <t>zahrnuje veškeré náklady spojené s objednatelem požadovaným dozorem</t>
  </si>
  <si>
    <t>13</t>
  </si>
  <si>
    <t>02991</t>
  </si>
  <si>
    <t>OSTATNÍ POŽADAVKY - INFORMAČNÍ TABULE</t>
  </si>
  <si>
    <t>Zhotovení, osazení po dobu stavby a odstranění informační tabule s označením stavby dle stavebního zákona. Velikost tabule 2,5 x1,75 m, dle předspisu kraje Vysočina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</si>
  <si>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</si>
  <si>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14</t>
  </si>
  <si>
    <t>03100</t>
  </si>
  <si>
    <t>ZAŘÍZENÍ STAVENIŠTĚ - ZŘÍZENÍ, PROVOZ, DEMONTÁŽ</t>
  </si>
  <si>
    <t>vč. umístění dle požadavku PMO</t>
  </si>
  <si>
    <t>zahrnuje objednatelem povolené náklady na pořízení (event. pronájem), provozování, udržování a likvidaci zhotovitelova zařízení</t>
  </si>
  <si>
    <t>Zemní práce</t>
  </si>
  <si>
    <t>15</t>
  </si>
  <si>
    <t>11202</t>
  </si>
  <si>
    <t>KÁCENÍ STROMŮ D KMENE DO 0,9M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</si>
  <si>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</si>
  <si>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16</t>
  </si>
  <si>
    <t>112224</t>
  </si>
  <si>
    <t>ODSTRANĚNÍ PAŘEZŮ D DO 0,9M, ODVOZ DO 5KM</t>
  </si>
  <si>
    <t>odstranění pařez vrby prům. 0.8 m, vč. odvozu na skládku</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</si>
  <si>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</si>
  <si>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17</t>
  </si>
  <si>
    <t>12110</t>
  </si>
  <si>
    <t>SEJMUTÍ ORNICE NEBO LESNÍ PŮDY</t>
  </si>
  <si>
    <t>M3</t>
  </si>
  <si>
    <t>sejmutí ornice v místě teréních úprav okolo nového mostu v tl. 0,2 m, vč. odvozu a uložení na meziskládku</t>
  </si>
  <si>
    <t>(120+150+160+140)*0,2=114,000 [A]</t>
  </si>
  <si>
    <t>položka zahrnuje sejmutí ornice bez ohledu na tloušťku vrstvy a její vodorovnou dopravu  
nezahrnuje uložení na trvalou skládku</t>
  </si>
  <si>
    <t>18</t>
  </si>
  <si>
    <t>12573</t>
  </si>
  <si>
    <t>VYKOPÁVKY ZE ZEMNÍKŮ A SKLÁDEK TŘ. I</t>
  </si>
  <si>
    <t>výkopy ornice z mezideponie</t>
  </si>
  <si>
    <t>ornice (dle pol. 12110): 114=114,000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</si>
  <si>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</si>
  <si>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19</t>
  </si>
  <si>
    <t>18233</t>
  </si>
  <si>
    <t>ROZPROSTŘENÍ ORNICE V ROVINĚ V TL DO 0,20M</t>
  </si>
  <si>
    <t>M2</t>
  </si>
  <si>
    <t>zpětné ohumusování a úprava pozemků (uvedení do původního stavu), vč. dovozu z meziskládky</t>
  </si>
  <si>
    <t>dle pol. 12110: 114/0,2=570,000 [A]</t>
  </si>
  <si>
    <t>položka zahrnuje:  
nutné přemístění ornice z dočasných skládek vzdálených do 50m  
rozprostření ornice v předepsané tloušťce v rovině a ve svahu do 1:5</t>
  </si>
  <si>
    <t>20</t>
  </si>
  <si>
    <t>18241</t>
  </si>
  <si>
    <t>ZALOŽENÍ TRÁVNÍKU RUČNÍM VÝSEVEM</t>
  </si>
  <si>
    <t>vč. 2x ošetřování</t>
  </si>
  <si>
    <t>Zahrnuje dodání předepsané travní směsi, její výsev na ornici, zalévání, první pokosení, to vše bez ohledu na sklon terénu</t>
  </si>
  <si>
    <t>21</t>
  </si>
  <si>
    <t>18481</t>
  </si>
  <si>
    <t>OCHRANA STROMŮ BEDNĚNÍM</t>
  </si>
  <si>
    <t>ochrana stromu bedněním s vypolstrováním</t>
  </si>
  <si>
    <t>7*3*3,14*0,8*3=158,256 [A]</t>
  </si>
  <si>
    <t>položka zahrnuje veškerý materiál, výrobky a polotovary, včetně mimostaveništní a vnitrostaveništní dopravy (rovněž přesuny), včetně naložení a složení, případně s uložením</t>
  </si>
  <si>
    <t>SO 182</t>
  </si>
  <si>
    <t>Dopravně inženýrská opatření</t>
  </si>
  <si>
    <t>014101</t>
  </si>
  <si>
    <t>POPLATKY ZA SKLÁDKU</t>
  </si>
  <si>
    <t>kamenný polštář (pol. 113324): 5,4=5,400 [A]</t>
  </si>
  <si>
    <t>zahrnuje veškeré poplatky provozovateli skládky související s uložením odpadu na skládce.</t>
  </si>
  <si>
    <t>02720</t>
  </si>
  <si>
    <t>POMOC PRÁCE ZŘÍZ NEBO ZAJIŠŤ REGULACI A OCHRANU DOPRAVY</t>
  </si>
  <si>
    <t>projednání DIO s dotčenými orgány (např. autobusoví dopravci a organizátor dopravy), zajištění vydání stanovení přechodné úpravy a rozhodnutí o uzavírce</t>
  </si>
  <si>
    <t>zajištění provizorní přemístění zastáek dle vyjádření Odboru dopravy Kraje Vysočina</t>
  </si>
  <si>
    <t>027421</t>
  </si>
  <si>
    <t>PROVIZORNÍ LÁVKY - MONTÁŽ</t>
  </si>
  <si>
    <t>provizorní lávka, měsíční prohlídka se zápisem do SD, montáž vč. dopravy</t>
  </si>
  <si>
    <t>1,5*12=18,000 [A]</t>
  </si>
  <si>
    <t>027422</t>
  </si>
  <si>
    <t>PROVIZORNÍ LÁVKY - NÁJEMNÉ</t>
  </si>
  <si>
    <t>KPLMĚSÍC</t>
  </si>
  <si>
    <t>pronájem mostního provizoria na 4 měsíce</t>
  </si>
  <si>
    <t>027423</t>
  </si>
  <si>
    <t>PROVIZORNÍ LÁVKY - DEMONTÁŽ</t>
  </si>
  <si>
    <t>demontáž lávky vč. dopravy</t>
  </si>
  <si>
    <t>029522</t>
  </si>
  <si>
    <t>OSTATNÍ POŽADAVKY - REVIZNÍ ZPRÁVY</t>
  </si>
  <si>
    <t>Hlavní prohlídka provizorní lávky před uvedením do provozu</t>
  </si>
  <si>
    <t>113324</t>
  </si>
  <si>
    <t>ODSTRAN PODKL ZPEVNĚNÝCH PLOCH Z KAMENIVA NESTMEL, ODVOZ DO 5KM</t>
  </si>
  <si>
    <t>včetně odvozu na skládku</t>
  </si>
  <si>
    <t>dle pol. 27157: 5,4=5,400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</si>
  <si>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</si>
  <si>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113334</t>
  </si>
  <si>
    <t>ODSTRAN PODKL ZPEVNĚNÝCH PLOCH S ASFALT POJIVEM, ODVOZ DO 5KM</t>
  </si>
  <si>
    <t>odstranění provizorního chodníku, poplatky za skládku obsaženy v SO201</t>
  </si>
  <si>
    <t>dle pol. 567306: 8,55=8,550 [B]</t>
  </si>
  <si>
    <t>Základy</t>
  </si>
  <si>
    <t>21461C</t>
  </si>
  <si>
    <t>SEPARAČNÍ GEOTEXTILIE DO 300G/M2</t>
  </si>
  <si>
    <t>separační geotextílie pod provizorním chodníkem, vč. odstranění</t>
  </si>
  <si>
    <t>(21+3+3+16)*1,5*1,2=77,400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</si>
  <si>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</si>
  <si>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27157</t>
  </si>
  <si>
    <t>POLŠTÁŘE POD ZÁKLADY Z KAMENIVA TĚŽENÉHO</t>
  </si>
  <si>
    <t>kamenný polštář pod panely</t>
  </si>
  <si>
    <t>3*0,3*1,5*4=5,400 [A]</t>
  </si>
  <si>
    <t>položka zahrnuje dodávku předepsaného kameniva, mimostaveništní a vnitrostaveništní dopravu a jeho uložení  
není-li v zadávací dokumentaci uvedeno jinak, jedná se o nakupovaný materiál</t>
  </si>
  <si>
    <t>27212</t>
  </si>
  <si>
    <t>ZÁKLADY Z DÍLCŮ ŽELEZOBETONOVÝCH</t>
  </si>
  <si>
    <t>základy pro provizorium ze silničních panelů, vč. montáže, pronájmu a demontáže</t>
  </si>
  <si>
    <t>(1+7+7+5+4)*1*0,15*3=10,800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</si>
  <si>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</si>
  <si>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Svislé konstrukce</t>
  </si>
  <si>
    <t>348181</t>
  </si>
  <si>
    <t>SVODIDLA A ZÁBRADLÍ Z DÍLCŮ ZE DŘEVA MĚKKÉHO</t>
  </si>
  <si>
    <t>provizorní zábradlí na lávce v. 1.1 m</t>
  </si>
  <si>
    <t>0,05*(20+12)*1,1=1,760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</si>
  <si>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</si>
  <si>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Komunikace</t>
  </si>
  <si>
    <t>567306</t>
  </si>
  <si>
    <t>VRSTVY PRO OBNOVU A OPRAVY Z RECYKLOVANÉHO MATERIÁLU</t>
  </si>
  <si>
    <t>zpevnění provizorní komunikace pro pěší z frézingu ze stavby, viz SO 201</t>
  </si>
  <si>
    <t>0,15*1,5*38=8,550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</si>
  <si>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</si>
  <si>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Ostatní konstrukce a práce</t>
  </si>
  <si>
    <t>91400</t>
  </si>
  <si>
    <t>DOČASNÉ ZAKRYTÍ NEBO OTOČENÍ STÁVAJÍCÍCH DOPRAVNÍCH ZNAČEK</t>
  </si>
  <si>
    <t>zakrytí stávajících DZ během objízdné trasy</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</si>
  <si>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</si>
  <si>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</si>
  <si>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</si>
  <si>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dočasné přemístění autobosových zastávek vč. cedule s odjezdy/příjezdy</t>
  </si>
  <si>
    <t>2*2+2*2=8,000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</si>
  <si>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</si>
  <si>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</si>
  <si>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</si>
  <si>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demontáž dočasného přemístění autobosových zastávek vč. cedule s odjezdy/příjezdy</t>
  </si>
  <si>
    <t>Položka zahrnuje odstranění, demontáž a odklizení materiálu s odvozem na předepsané  
místo</t>
  </si>
  <si>
    <t>914129</t>
  </si>
  <si>
    <t>DOPRAV ZNAČKY ZÁKLAD VEL OCEL FÓLIE TŘ 1 - NÁJEMNÉ</t>
  </si>
  <si>
    <t>dočasné přemístění autobosových zastávek , pronájem po dobu uzavírky</t>
  </si>
  <si>
    <t>položka zahrnuje sazbu za pronájem dopravních značek a zařízení, počet jednotek je určen jako součin počtu značek a počtu dní použití</t>
  </si>
  <si>
    <t>914132</t>
  </si>
  <si>
    <t>DOPRAVNÍ ZNAČKY ZÁKLADNÍ VELIKOSTI OCELOVÉ FÓLIE TŘ 2 - MONTÁŽ S PŘEMÍSTĚNÍM</t>
  </si>
  <si>
    <t>přechodové dopravní značení</t>
  </si>
  <si>
    <t>A15: 2=2,000 [A] 
B1: 2=2,000 [B] 
B20a: 4=4,000 [C] 
E13: 2=2,000 [D] 
E3a: 4=4,000 [E] 
IS11b:3 =3,000 [F] 
IS11c: 4=4,000 [G] 
IP10b: 4=4,000 [H] 
Celkem: A+B+C+D+E+F+G+H=25,000 [I]</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</si>
  <si>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</si>
  <si>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</si>
  <si>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</si>
  <si>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</si>
  <si>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t>
  </si>
  <si>
    <t>DOPRAV ZNAČKY ZÁKLAD VEL OCEL FÓLIE TŘ 2 - NÁJEMNÉ</t>
  </si>
  <si>
    <t>přechodné dopravní značení, pronájem po dobu stavby</t>
  </si>
  <si>
    <t>dle pol. 914132: 25=25,000 [A]</t>
  </si>
  <si>
    <t>22</t>
  </si>
  <si>
    <t>914212</t>
  </si>
  <si>
    <t>DOPRAVNÍ ZNAČKY ZVĚTŠENÉ VELIKOSTI OCELOVÉ - MONTÁŽ S PŘEMÍSTĚNÍM</t>
  </si>
  <si>
    <t>IP22: 2=2,000 [B]</t>
  </si>
  <si>
    <t>23</t>
  </si>
  <si>
    <t>914213</t>
  </si>
  <si>
    <t>DOPRAVNÍ ZNAČKY ZVĚTŠENÉ VELIKOSTI OCELOVÉ - DEMONTÁŽ</t>
  </si>
  <si>
    <t>24</t>
  </si>
  <si>
    <t>914219</t>
  </si>
  <si>
    <t>DOPRAV ZNAČKY ZVĚTŠ VEL OCEL - NÁJEMNÉ</t>
  </si>
  <si>
    <t>IP22: 2=2,000 [A]</t>
  </si>
  <si>
    <t>25</t>
  </si>
  <si>
    <t>916132</t>
  </si>
  <si>
    <t>DOPRAV SVĚTLO VÝSTRAŽ SOUPRAVA 5KS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</si>
  <si>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</si>
  <si>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26</t>
  </si>
  <si>
    <t>916133</t>
  </si>
  <si>
    <t>DOPRAV SVĚTLO VÝSTRAŽ SOUPRAVA 5KS - DEMONTÁŽ</t>
  </si>
  <si>
    <t>Položka zahrnuje odstranění, demontáž a odklizení zařízení s odvozem na předepsané místo</t>
  </si>
  <si>
    <t>27</t>
  </si>
  <si>
    <t>916139</t>
  </si>
  <si>
    <t>DOPRAVNÍ SVĚTLO VÝSTRAŽNÉ SOUPRAVA 5 KUSŮ - NÁJEMNÉ</t>
  </si>
  <si>
    <t>přechodové dopravní značení - pronájem po dobu stavby</t>
  </si>
  <si>
    <t>2=2,000 [A]</t>
  </si>
  <si>
    <t>položka zahrnuje sazbu za pronájem zařízení. Počet měrných jednotek se určí jako součin počtu zařízení a počtu dní použití.</t>
  </si>
  <si>
    <t>28</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</si>
  <si>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</si>
  <si>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</si>
  <si>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</si>
  <si>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29</t>
  </si>
  <si>
    <t>916323</t>
  </si>
  <si>
    <t>DOPRAVNÍ ZÁBRANY Z2 S FÓLIÍ TŘ 2 - DEMONTÁŽ</t>
  </si>
  <si>
    <t>30</t>
  </si>
  <si>
    <t>916329</t>
  </si>
  <si>
    <t>DOPRAVNÍ ZÁBRANY Z2 S FÓLIÍ TŘ 2 - NÁJEMNÉ</t>
  </si>
  <si>
    <t>31</t>
  </si>
  <si>
    <t>916722</t>
  </si>
  <si>
    <t>UPEVŇOVACÍ KONSTR - PODKLADNÍ DESKA OD 28KG - MONTÁŽ S PŘESUNEM</t>
  </si>
  <si>
    <t>přechodné dopravní značení</t>
  </si>
  <si>
    <t>914132: 25*2=50,000 [A] 
914212: 2*4=8,000 [B] 
916322: 2*4=8,000 [C] 
Celkem: A+B+C=66,000 [D]</t>
  </si>
  <si>
    <t>32</t>
  </si>
  <si>
    <t>916723</t>
  </si>
  <si>
    <t>UPEVŇOVACÍ KONSTR - PODKLADNÍ DESKA OD 28KG - DEMONTÁŽ</t>
  </si>
  <si>
    <t>33</t>
  </si>
  <si>
    <t>916729</t>
  </si>
  <si>
    <t>UPEVŇOVACÍ KONSTR - PODKL DESKA OD 28KG - NÁJEMNÉ</t>
  </si>
  <si>
    <t>SO 201</t>
  </si>
  <si>
    <t>Most ev.č. 3792-1</t>
  </si>
  <si>
    <t>Nevhodná zemina z výkopů vč. splnění požadavku OŽP.  
Na základě rozboru je možné zeminu vhodnou, případně upravenou podmínečně vhodnou z výkopů se souhlasem investora zpětně využít.</t>
  </si>
  <si>
    <t>zemní hrázky (pol. 122734): 6,4=6,400 [A] 
podkl nestmel. vrstvy vozovky (pol. 113324): 38,28=38,280 [B] 
přebytečná zemina z výkopů (pol. 122734b): 381,616=381,616 [C] 
pročištění koryta (pol. 124734): 33,6=33,600 [D] 
Celkem: A+B+C+D=459,896 [E]</t>
  </si>
  <si>
    <t>zemina v případě výměny podloží (pol. 131834) vč. splnění požadavku OŽP, ČERPÁNO SE SOUHLASEM INVESTORA</t>
  </si>
  <si>
    <t>014102</t>
  </si>
  <si>
    <t>T</t>
  </si>
  <si>
    <t>beton, kámen, železobeton vč. splnění požadavku OŽP</t>
  </si>
  <si>
    <t>kce ze železobetonu (pol. 966164): 4,548*2,5=11,370 [A] 
kamenné kce (pol. 966134): 110,408*2,4=264,979 [B] 
Celkem: A+B=276,349 [C]</t>
  </si>
  <si>
    <t>014112</t>
  </si>
  <si>
    <t>POPLATKY ZA SKLÁDKU TYP S-IO (INERTNÍ ODPAD)</t>
  </si>
  <si>
    <t>vč. splnění požadavku OŽP</t>
  </si>
  <si>
    <t>vozovkový kryt s asfalt. pojivem (pol. 113334): 38,28*2,2=84,216 [A]</t>
  </si>
  <si>
    <t>014132</t>
  </si>
  <si>
    <t>POPLATKY ZA SKLÁDKU TYP S-NO (NEBEZPEČNÝ ODPAD)</t>
  </si>
  <si>
    <t>odstranění nebezpečného odpadu vč. splnění požadavku OŽP, ČERPÁNO DLE SKUTEČNOSTI SE SOUHLASEM INVESTORA</t>
  </si>
  <si>
    <t>odstranění mostní izolace (pol. 97817): 16*0,01*1,2=0,192 [A]</t>
  </si>
  <si>
    <t>02780</t>
  </si>
  <si>
    <t>POMOC PRÁCE ZŘÍZ NEBO ZAJIŠŤ ZEMNÍKY A SKLÁDKY</t>
  </si>
  <si>
    <t>zajištění prostoru pro deponii vč. nákladů na zřízení a odstranění</t>
  </si>
  <si>
    <t>zahrnuje veškeré náklady spojené s objednatelem požadovanými zařízeními (nezahrnuje poplatky za získanou nebo uloženou zeminu)</t>
  </si>
  <si>
    <t>podkl. vrstvy vozovky, včetně odvozu</t>
  </si>
  <si>
    <t>odměřeno v ACAD: 0,15*255,2=38,280 [A]</t>
  </si>
  <si>
    <t>podkl. vrstvy vozovky prolité asfaltem a litý asfalt, včetně odvozu</t>
  </si>
  <si>
    <t>podkladní vrstvy: 0,15*255,2=38,280 [A]</t>
  </si>
  <si>
    <t>113727</t>
  </si>
  <si>
    <t>FRÉZOVÁNÍ ZPEVNĚNÝCH PLOCH ASFALTOVÝCH, ODVOZ DO 16KM</t>
  </si>
  <si>
    <t>frézování celého úseku vč. mostu v tloušťce cca 200 cm, vč. odvozu na skládku investora, část frézingu bude použita pro provizorní chodník</t>
  </si>
  <si>
    <t>odměřeno v ACAD: 0,2*255,2=51,040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</si>
  <si>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</si>
  <si>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</si>
  <si>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</si>
  <si>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čerpání vody nad rámec stavebních prací po dobu výstavby spodní stavby, ČERPÁNO SE SOUHLASEM INVESTORA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</si>
  <si>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</si>
  <si>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</si>
  <si>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</si>
  <si>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M</t>
  </si>
  <si>
    <t>provizorní zatrubnění toku 2XDN600, vč. zřízení, pronájmu a odstranění</t>
  </si>
  <si>
    <t>2*16=32,000 [A]</t>
  </si>
  <si>
    <t>Položka převedení vody na povrchu zahrnuje zřízení, udržování a odstranění příslušného zařízení. Převedení vody se uvádí buď průměrem potrubí (DN) nebo délkou rozvinutého obvodu žlabu (r.o.).</t>
  </si>
  <si>
    <t>122734</t>
  </si>
  <si>
    <t>ODKOPÁVKY A PROKOPÁVKY OBECNÉ TŘ. I, ODVOZ DO 5KM</t>
  </si>
  <si>
    <t>odstranění zemní hrázky, dle pol. 17750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</si>
  <si>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</si>
  <si>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124734</t>
  </si>
  <si>
    <t>VYKOPÁVKY PRO KORYTA VODOTEČÍ TŘ. I, ODVOZ DO 5KM</t>
  </si>
  <si>
    <t>pročištění koryta</t>
  </si>
  <si>
    <t>koryto: 4*28*0,3=33,600 [A]</t>
  </si>
  <si>
    <t>výkopy z mezideponie</t>
  </si>
  <si>
    <t>zpětný zásyp (pol. 17411): 11,56=11,560 [A] 
zpětný zásyp (pol. 17310): 159,064=159,064 [B] 
Celkem: A+B=170,624 [C]</t>
  </si>
  <si>
    <t>125734</t>
  </si>
  <si>
    <t>VYKOPÁVKY ZE ZEMNÍKŮ A SKLÁDEK TŘ. I, ODVOZ DO 5KM</t>
  </si>
  <si>
    <t>odvoz přebytečné zeminy z meziskládky na skládku, vč. odkopu, dopravy a uložení</t>
  </si>
  <si>
    <t>pol. 131831 - pol. 17411- pol. 17310: 552,24-11,56-159,064=381,616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</si>
  <si>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</si>
  <si>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131831</t>
  </si>
  <si>
    <t>HLOUBENÍ JAM ZAPAŽ I NEPAŽ TŘ. II, ODVOZ DO 1KM</t>
  </si>
  <si>
    <t>výkopy pro demolici (část zeminy použita pro zěptný zásyp) vč. odvozu přebytku na mezideponii</t>
  </si>
  <si>
    <t>OP1: 17,6*14,6=256,960 [A] 
nad klenbou: 4,1*5,9=24,190 [B] 
nad deskou: 3,9*1,3+3,9*1,2=9,750 [C] 
OP2: 17,9*14,6=261,340 [D] 
Celkem: A+B+C+D=552,240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</si>
  <si>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</si>
  <si>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131834</t>
  </si>
  <si>
    <t>HLOUBENÍ JAM ZAPAŽ I NEPAŽ TŘ. II, ODVOZ DO 5KM</t>
  </si>
  <si>
    <t>Výkop v případě výměny podloží vozovky tl. 0.3 m, vč. odvozu, ČERPÁNO SE SOUHALSEM INVESTORA</t>
  </si>
  <si>
    <t>0.3*8*(11+13.5)=58,800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</si>
  <si>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</si>
  <si>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17280</t>
  </si>
  <si>
    <t>ZŘÍZENÍ TĚSNĚNÍ Z NAKUPOVANÝCH MATERIÁLŮ</t>
  </si>
  <si>
    <t>ochranná vrstva okolo těsnící vrstvy v přechodové oblasti ze ŠD se zhutněním</t>
  </si>
  <si>
    <t>rub OP1: 2*1,3*0,15*8,4=3,276 [A] 
rub OP2: 2*1,3*0,15*8,4=3,276 [B] 
Celkem: A+B=6,552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</si>
  <si>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</si>
  <si>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</si>
  <si>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</si>
  <si>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obsyp líce křídel zeminou vykopanou při výkopech, vč. dovozu z meziskládky</t>
  </si>
  <si>
    <t>OP1L: 11,8*0,6*5,4=38,232 [A] 
OP1P: 11,8*0,7*5=41,300 [B] 
OP2L: 11,8*0,6*5,4=38,232 [C] 
OP2P: 11,8*0,7*5=41,300 [D] 
Celkem: A+B+C+D=159,064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</si>
  <si>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</si>
  <si>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</si>
  <si>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</si>
  <si>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zásypy se zhut. zeminou vykopanou při výkopech, vč. dovozu z meziskládky</t>
  </si>
  <si>
    <t>bok základů: 4*1,7*1,7=11,560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</si>
  <si>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</si>
  <si>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</si>
  <si>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</si>
  <si>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rubu základu nakupovanou zeminou</t>
  </si>
  <si>
    <t>rub základu OP1: 1,4*10,9=15,260 [A] 
rub základu OP2: 1,4*10,9=15,260 [B] 
Celkem: A+B=30,520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</si>
  <si>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</si>
  <si>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rubu opěr</t>
  </si>
  <si>
    <t>rub OP1: 14*8,4=117,600 [A] 
rub OP2: 14*8,4=117,600 [B] 
pod zazubením křídel: 4*0,3*3=3,600 [C] 
Celkem: A+B+C=238,800 [D]</t>
  </si>
  <si>
    <t>případná výměna podlož vozovky, ČERPÁNO SE SOUHLASEM INVESTORA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</si>
  <si>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</si>
  <si>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</si>
  <si>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</si>
  <si>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rub. drenáže z štěrkodrtí fr. 16/32 mm</t>
  </si>
  <si>
    <t>22*0,3*0,3=1,980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</si>
  <si>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</si>
  <si>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</si>
  <si>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</si>
  <si>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obsyp zdí kotvených geomřížemi, obsyp fr.8/16 mm šířky 0,5 m na celou výšku zdi</t>
  </si>
  <si>
    <t>4*9,3*0,5=18,600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</si>
  <si>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</si>
  <si>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ochranný obsyp horního povrchu NK ŠP 0-32 mm</t>
  </si>
  <si>
    <t>5,8*8*0,1=4,640 [A]</t>
  </si>
  <si>
    <t>17680</t>
  </si>
  <si>
    <t>VÝPLNĚ Z NAKUPOVANÝCH MATERIÁLŮ</t>
  </si>
  <si>
    <t>Vyplnění lícních prefabrikátů ŠD  (bez horních 3 vrstev)</t>
  </si>
  <si>
    <t>4*7,46*0,22=6,565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</si>
  <si>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</si>
  <si>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</si>
  <si>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</si>
  <si>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zřízení zemní hrázky na vtoku a výtoku</t>
  </si>
  <si>
    <t>2*3,2*1*1=6,400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</si>
  <si>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</si>
  <si>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</si>
  <si>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</si>
  <si>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úprava povrchu plán, vyspádování pod ŠD (pol. 53333)</t>
  </si>
  <si>
    <t>položka zahrnuje úpravu pláně včetně vyrovnání výškových rozdílů. Míru zhutnění určuje projekt.</t>
  </si>
  <si>
    <t>21203</t>
  </si>
  <si>
    <t>TRATIVODY KOMPLET Z TRUB NEKOV DN DO 150MM</t>
  </si>
  <si>
    <t>drenáž DN 150mm (vrcholový tlak SN8), vč. geotextílie okolo trubky</t>
  </si>
  <si>
    <t>2*11=22,000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</si>
  <si>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</si>
  <si>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224313</t>
  </si>
  <si>
    <t>PILOTY Z PROSTÉHO BETONU C16/20</t>
  </si>
  <si>
    <t>betonáž záporového pažení, ČERPÁNO SE SOHLASEM INVESTORA</t>
  </si>
  <si>
    <t>(0,15*0,15*3,14-0,0034006)*8*1,5=0,807 [A]</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</si>
  <si>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t>
  </si>
  <si>
    <t>22694</t>
  </si>
  <si>
    <t>ZÁPOROVÉ PAŽENÍ Z KOVU DOČASNÉ</t>
  </si>
  <si>
    <t>Pažení na návodní straně - uvažováno HEB 120 pro usměrnění vodního toku do zatrubnění, ČERPÁNO SE SOUHLASEM INVESTORA</t>
  </si>
  <si>
    <t>0,0034006*7,85*3*8=0,641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</si>
  <si>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</si>
  <si>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</si>
  <si>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</si>
  <si>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1/2 plochy pažení (nad PS) pro usměrnění vodního toku do zatrubnění, ČERPÁNO SE SOUHLASEM INVESTORA</t>
  </si>
  <si>
    <t>7*1,5=10,500 [A]</t>
  </si>
  <si>
    <t>položka zahrnuje osazení pažin bez ohledu na druh, jejich opotřebení a jejich odstranění</t>
  </si>
  <si>
    <t>34</t>
  </si>
  <si>
    <t>227821</t>
  </si>
  <si>
    <t>MIKROPILOTY KOMPLET D DO 100MM NA POVRCHU</t>
  </si>
  <si>
    <t>prům. trubky 89/10 mm, cena za komplet (délka uvedena bez hluchého vrtání délky 0.6 m), vč. tahotlakové hlavy</t>
  </si>
  <si>
    <t>2*10*4=80,000 [A]</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</si>
  <si>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</si>
  <si>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35</t>
  </si>
  <si>
    <t>26113</t>
  </si>
  <si>
    <t>VRTY PRO KOTVENÍ, INJEKTÁŽ A MIKROPILOTY NA POVRCHU TŘ. I D DO 150MM</t>
  </si>
  <si>
    <t>délka 1,6 m v hornině tř. I vč. hluchého vrtání</t>
  </si>
  <si>
    <t>2*10*1,6=32,000 [A]</t>
  </si>
  <si>
    <t>položka zahrnuje: 
přemístění, montáž a demontáž vrtných souprav 
svislou dopravu zeminy z vrtu 
vodorovnou dopravu zeminy bez uložení na skládku 
případně nutné pažení dočasné (včetně odpažení) i trvalé</t>
  </si>
  <si>
    <t>36</t>
  </si>
  <si>
    <t>26123</t>
  </si>
  <si>
    <t>VRTY PRO KOTVENÍ, INJEKTÁŽ A MIKROPILOTY NA POVRCHU TŘ. II D DO 150MM</t>
  </si>
  <si>
    <t>délka v hornině tř. II 3,0 m</t>
  </si>
  <si>
    <t>2*10*3=60,000 [A]</t>
  </si>
  <si>
    <t>položka zahrnuje:  
přemístění, montáž a demontáž vrtných souprav  
svislou dopravu zeminy z vrtu  
vodorovnou dopravu zeminy bez uložení na skládku případně nutné pažení dočasné (včetně odpažení) i trvalé</t>
  </si>
  <si>
    <t>37</t>
  </si>
  <si>
    <t>264115</t>
  </si>
  <si>
    <t>VRTY PRO PILOTY TŘ. I D DO 300MM</t>
  </si>
  <si>
    <t>Vrty pro HEB 120 (záporové pažení), vč. odvozu na skládku, ČERPÁNO SE SOUHLASEM INVESTORA</t>
  </si>
  <si>
    <t>8*2,5=20,000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</si>
  <si>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</si>
  <si>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38</t>
  </si>
  <si>
    <t>272324</t>
  </si>
  <si>
    <t>ZÁKLADY ZE ŽELEZOBETONU DO C25/30</t>
  </si>
  <si>
    <t>základy z betonu C25/30 vč. bednění, izolačních nátěrů (1xNp + 2xNa)</t>
  </si>
  <si>
    <t>2*0,7*18,4=25,760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</si>
  <si>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</si>
  <si>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39</t>
  </si>
  <si>
    <t>podkaldní beton pod bednícími tvarovkami vyztužený KARI sítí</t>
  </si>
  <si>
    <t>4*(2.1+2.1+1.55)*0.2*0.9=4,140 [A]</t>
  </si>
  <si>
    <t>40</t>
  </si>
  <si>
    <t>272365</t>
  </si>
  <si>
    <t>VÝZTUŽ ZÁKLADŮ Z OCELI 10505, B500B</t>
  </si>
  <si>
    <t>parametrická spotřeba 160 kg/m3</t>
  </si>
  <si>
    <t>0,16*25,76=4,122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</si>
  <si>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</si>
  <si>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41</t>
  </si>
  <si>
    <t>272366</t>
  </si>
  <si>
    <t>VÝZTUŽ ZÁKLADŮ Z KARI SÍTÍ</t>
  </si>
  <si>
    <t>parametrická spotřeba 100 kg/m3</t>
  </si>
  <si>
    <t>0,1*4,14=0,414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</si>
  <si>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</si>
  <si>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t>
  </si>
  <si>
    <t>28995</t>
  </si>
  <si>
    <t>KOTEVNÍ SÍTĚ PRO GABIONY A ARMOVANÉ ZEMINY</t>
  </si>
  <si>
    <t>jednoosá geomříž s tahovou dlouhodobou pevností 45 kN/m</t>
  </si>
  <si>
    <t>OP1:  
(2*1.9+2*3.5+2*4.85)*5,1=104,550 [A] 
(2*1.9+2*3.5+1*4.85)*5,1=79,815 [B] 
2*4,85*8,6=83,420 [C] 
OP2: 
(2*1.9+2*3.5+2*4.85)*5,1=104,550 [D] 
(2*1.9+2*3.5+1*4.85)*5,1=79,815 [E] 
2*4,85*8,6=83,420 [F] 
Celkem: A+B+C+D+E+F=535,570 [G]</t>
  </si>
  <si>
    <t>Položka zahrnuje:  
- dodávku předepsané kotevní sítě  
- úpravu, očištění a ochranu podkladu  
- přichycení k podkladu, případně zatížení  
- úpravy spojů a zajištění okrajů  
- nutné přesahy  
- mimostaveništní a vnitrostaveništní dopravu</t>
  </si>
  <si>
    <t>43</t>
  </si>
  <si>
    <t>28997</t>
  </si>
  <si>
    <t>OPLÁŠTĚNÍ (ZPEVNĚNÍ) Z GEOTEXTILIE A GEOMŘÍŽOVIN</t>
  </si>
  <si>
    <t>ochrana PE folie v těsnící vrstvě, vykázána 2x plocha ((1+1)x300 g/m2)</t>
  </si>
  <si>
    <t>rub OP2: 2*1,3*8,4=21,840 [A] 
rub OP1: 2*1,3*8,4=21,840 [B] 
Celkem: A+B=43,680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</si>
  <si>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</si>
  <si>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44</t>
  </si>
  <si>
    <t>28999</t>
  </si>
  <si>
    <t>OPLÁŠTĚNÍ (ZPEVNĚNÍ) Z FÓLIE</t>
  </si>
  <si>
    <t>těsnící PE fólie v přechodových oblastech mostu</t>
  </si>
  <si>
    <t>rub OP2: 1*1,3*8,4=10,920 [A] 
rub OP1: 1*1,3*8,4=10,920 [B] 
Celkem: A+B=21,840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</si>
  <si>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</si>
  <si>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45</t>
  </si>
  <si>
    <t>31717</t>
  </si>
  <si>
    <t>KOVOVÉ KONSTRUKCE PRO KOTVENÍ ŘÍMSY</t>
  </si>
  <si>
    <t>KG</t>
  </si>
  <si>
    <t>kotevní přípravky říms  na mostě (7,0 kg/ks) á 1 m</t>
  </si>
  <si>
    <t>levá římsa: 15*7=105,000 [A] 
pravá římsa: 15*7=105,000 [B] 
Celkem: A+B=210,000 [C]</t>
  </si>
  <si>
    <t>Položka zahrnuje dodávku (výrobu) kotevního prvku předepsaného tvaru a jeho osazení do předepsané polohy včetně nezbytných prací (vrty, zálivky apod.)</t>
  </si>
  <si>
    <t>46</t>
  </si>
  <si>
    <t>317325</t>
  </si>
  <si>
    <t>ŘÍMSY ZE ŽELEZOBETONU DO C30/37</t>
  </si>
  <si>
    <t>římsy včetně bednění, smršťovacích a dilatačních spar</t>
  </si>
  <si>
    <t>levá římsa: 15,4*0,27=4,158 [A] 
pravá římsa: 15,4*0,67=10,318 [B] 
Celkem: A+B=14,476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</si>
  <si>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</si>
  <si>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47</t>
  </si>
  <si>
    <t>přitěžovací desky z betonu C30/37 včetně bednění a sršťovacích spar</t>
  </si>
  <si>
    <t>levá: 2*4,85*0,57=5,529 [A] 
pravá: 2*4,85*0,93=9,021 [B] 
Celkem: A+B=14,550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</si>
  <si>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</si>
  <si>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48</t>
  </si>
  <si>
    <t>317365</t>
  </si>
  <si>
    <t>VÝZTUŽ ŘÍMS Z OCELI 10505, B500B</t>
  </si>
  <si>
    <t>výztuž říms, parametrická spotřeba 140 kg/m3</t>
  </si>
  <si>
    <t>0,14*14,476=2,027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</si>
  <si>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</si>
  <si>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49</t>
  </si>
  <si>
    <t>výztuž přitěžovacích desek, parametrická spotřeba 140 kg/m3</t>
  </si>
  <si>
    <t>0,14*14,55=2,037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</si>
  <si>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</si>
  <si>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50</t>
  </si>
  <si>
    <t>327114</t>
  </si>
  <si>
    <t>ZDI OPĚR, ZÁRUB, NÁBŘEŽ Z DÍLCŮ BETON DO C25/30</t>
  </si>
  <si>
    <t>bednící tvarovky základů</t>
  </si>
  <si>
    <t>4*(0.865+0.865)*0.3*0.6=1,246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</si>
  <si>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</si>
  <si>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51</t>
  </si>
  <si>
    <t>32812</t>
  </si>
  <si>
    <t>OPĚRNÝ SYSTÉM S LÍCEM Z BETON TVAROVEK VÝŠ 2M - 4M</t>
  </si>
  <si>
    <t>Lícní prefabrikát opěrné zdi z vyztužené zeminy, vč. řezání poslední řady zdiva pod přitěžovací deskou</t>
  </si>
  <si>
    <t>4*10,4=41,600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</si>
  <si>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</si>
  <si>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52</t>
  </si>
  <si>
    <t>333325</t>
  </si>
  <si>
    <t>MOSTNÍ OPĚRY A KŘÍDLA ZE ŽELEZOVÉHO BETONU DO C30/37</t>
  </si>
  <si>
    <t>parapetní zídka z betonu C30/37 vč. izolačních nátěrů (1xNp + 2xNa)</t>
  </si>
  <si>
    <t>0,5*2,76*2=2,760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</si>
  <si>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</si>
  <si>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53</t>
  </si>
  <si>
    <t>333365</t>
  </si>
  <si>
    <t>VÝZTUŽ MOSTNÍCH OPĚR A KŘÍDEL Z OCELI 10505, B500B</t>
  </si>
  <si>
    <t>výztuž parapetních zdí, parametrická spotřeba 140 kg/m3</t>
  </si>
  <si>
    <t>0,14*2,76=0,386 [A]</t>
  </si>
  <si>
    <t>54</t>
  </si>
  <si>
    <t>389325</t>
  </si>
  <si>
    <t>MOSTNÍ RÁMOVÉ KONSTRUKCE ZE ŽELEZOBETONU C30/37</t>
  </si>
  <si>
    <t>rámová konstrukce z betonu C30/37, vč. bednění, vč. izolačního nálitku a izolačních nátěrů (1xNp + 2xNa)</t>
  </si>
  <si>
    <t>4,015*9,2=36,938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</si>
  <si>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</si>
  <si>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55</t>
  </si>
  <si>
    <t>389365</t>
  </si>
  <si>
    <t>VÝZTUŽ MOSTNÍ RÁMOVÉ KONSTRUKCE Z OCELI 10505, B500B</t>
  </si>
  <si>
    <t>0,16*36,938=5,910 [A]</t>
  </si>
  <si>
    <t>Vodorovné konstrukce</t>
  </si>
  <si>
    <t>56</t>
  </si>
  <si>
    <t>431325</t>
  </si>
  <si>
    <t>SCHODIŠŤ KONSTR ZE ŽELEZOBETONU DO C30/37</t>
  </si>
  <si>
    <t>revizní schodiště podél křídla 1P, vč. podkladního betonu, vč. striáže</t>
  </si>
  <si>
    <t>stupně: 22*0,75*0,5*0,15=1,238 [A] 
podklad: 22*0,75*0,5*0,15=1,238 [B] 
Celkem: A+B=2,476 [C]</t>
  </si>
  <si>
    <t>57</t>
  </si>
  <si>
    <t>451312</t>
  </si>
  <si>
    <t>PODKLADNÍ A VÝPLŇOVÉ VRSTVY Z PROSTÉHO BETONU C12/15</t>
  </si>
  <si>
    <t>pod základy, rub. drenáž a římsu</t>
  </si>
  <si>
    <t>OP1: 23*0,15=3,450 [A] 
OP2: 23*0,15=3,450 [B] 
rub. drenáž: 0,3*1*8,4*2=5,040 [C] 
pod pravou římsou: 1,5*2,04=3,060 [D] 
pod přitěžovací deskou: 0,1*1,9*20,2=3,838 [E] 
Celkem: A+B+C+D+E=18,838 [F]</t>
  </si>
  <si>
    <t>58</t>
  </si>
  <si>
    <t>451314</t>
  </si>
  <si>
    <t>PODKLADNÍ A VÝPLŇOVÉ VRSTVY Z PROSTÉHO BETONU C25/30</t>
  </si>
  <si>
    <t>Prolití lícních prefabrikátů betonem na výšku posledních 3 řad</t>
  </si>
  <si>
    <t>4*4,85*0,22*0,6=2,561 [A]</t>
  </si>
  <si>
    <t>59</t>
  </si>
  <si>
    <t>46321</t>
  </si>
  <si>
    <t>ROVNANINA Z LOMOVÉHO KAMENE</t>
  </si>
  <si>
    <t>rovnanina z lom. kamene na vtoku a výtoku</t>
  </si>
  <si>
    <t>1,1*0,5*(8,75+8,2)=9,323 [A]</t>
  </si>
  <si>
    <t>položka zahrnuje:  
- dodávku a vyrovnání lomového kamene předepsané frakce do předepsaného tvaru včetně mimostaveništní a vnitrostaveništní dopravy  
není-li v zadávací dokumentaci uvedeno jinak, jedná se o nakupovaný materiál</t>
  </si>
  <si>
    <t>60</t>
  </si>
  <si>
    <t>465512</t>
  </si>
  <si>
    <t>DLAŽBY Z LOMOVÉHO KAMENE NA MC</t>
  </si>
  <si>
    <t>zpevnění z lom. kam. tl. 250 mm, beton tl. 200 mm vč. spárování a příčných prahů</t>
  </si>
  <si>
    <t>křídlo 1L: 0,45*(1.3+3.2*1.2)=2,313 [A] 
křídlo 2L: 0,45*(1,3+2,8*1,2)=2,097 [B] 
křídlo 1P: 0,45*1,5=0,675 [C] 
křídlo 2P: 0,45*(0,6+2,8*1,2)=1,782 [D] 
pod mostem: 1,11*0,45*48=23,976 [E] 
Celkem: A+B+C+D+E=30,843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</si>
  <si>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</si>
  <si>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61</t>
  </si>
  <si>
    <t>467314</t>
  </si>
  <si>
    <t>STUPNĚ A PRAHY VODNÍCH KORYT Z PROSTÉHO BETONU C25/30</t>
  </si>
  <si>
    <t>příčné betonové prahy</t>
  </si>
  <si>
    <t>2*0,5*1*5*1,11=5,550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</si>
  <si>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</si>
  <si>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62</t>
  </si>
  <si>
    <t>56333</t>
  </si>
  <si>
    <t>VOZOVKOVÉ VRSTVY ZE ŠTĚRKODRTI TL. DO 150MM</t>
  </si>
  <si>
    <t>vrstva ŠDA</t>
  </si>
  <si>
    <t>1. vrstva: 260,4=260,400 [A] 
rozšíření: 1.5*(11.3+9.3+13.7+11.7)=69,000 [B] 
Celkem: A+B=329,400 [C]</t>
  </si>
  <si>
    <t>- dodání kameniva předepsané kvality a zrnitosti  
- rozprostření a zhutnění vrstvy v předepsané tloušťce  
- zřízení vrstvy bez rozlišení šířky, pokládání vrstvy po etapách  
- nezahrnuje postřiky, nátěry</t>
  </si>
  <si>
    <t>63</t>
  </si>
  <si>
    <t>56334</t>
  </si>
  <si>
    <t>VOZOVKOVÉ VRSTVY ZE ŠTĚRKODRTI TL. DO 200MM</t>
  </si>
  <si>
    <t>2. vrstva: 266=266,000 [A] 
rozšíření: 0.5*(11.8+9.8+14.2+12.2)=24,000 [B] 
Celkem: A+B=290,000 [C]</t>
  </si>
  <si>
    <t>64</t>
  </si>
  <si>
    <t>56962</t>
  </si>
  <si>
    <t>ZPEVNĚNÍ KRAJNIC Z RECYKLOVANÉHO MATERIÁLU TL DO 100MM</t>
  </si>
  <si>
    <t>zpevnění krajnice</t>
  </si>
  <si>
    <t>vlevo: 1*(33+14)=47,000 [A] 
vpravo: 1,5*(11+14)=37,500 [B] 
cesta vlevo za mostem: 2*15=30,000 [C] 
Celkem: A+B+C=114,500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</si>
  <si>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</si>
  <si>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65</t>
  </si>
  <si>
    <t>572121</t>
  </si>
  <si>
    <t>INFILTRAČNÍ POSTŘIK ASFALTOVÝ DO 1,0KG/M2</t>
  </si>
  <si>
    <t>na 2. vrstvě ŠdA s posypem</t>
  </si>
  <si>
    <t>- dodání všech předepsaných materiálů pro postřiky v předepsaném množství  
- provedení dle předepsaného technologického předpisu  
- zřízení vrstvy bez rozlišení šířky, pokládání vrstvy po etapách  
- úpravu napojení, ukončení</t>
  </si>
  <si>
    <t>66</t>
  </si>
  <si>
    <t>572213</t>
  </si>
  <si>
    <t>SPOJOVACÍ POSTŘIK Z EMULZE DO 0,5KG/M2</t>
  </si>
  <si>
    <t>0,5 kg/m2</t>
  </si>
  <si>
    <t>na podkladní vrstvě : 282=282,000 [A] 
na ložné vrstvě: 283,1=283,100 [B] 
Celkem: A+B=565,100 [C]</t>
  </si>
  <si>
    <t>67</t>
  </si>
  <si>
    <t>574A34</t>
  </si>
  <si>
    <t>ASFALTOVÝ BETON PRO OBRUSNÉ VRSTVY ACO 11+, 11S TL. 40MM</t>
  </si>
  <si>
    <t>obrusná vrstva ACO11+ (plocha odměřena z 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</si>
  <si>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</si>
  <si>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68</t>
  </si>
  <si>
    <t>574C56</t>
  </si>
  <si>
    <t>ASFALTOVÝ BETON PRO LOŽNÍ VRSTVY ACL 16+, 16S TL. 60MM</t>
  </si>
  <si>
    <t>ložná vrstva (plocha odměřena z CAD)</t>
  </si>
  <si>
    <t>plocha: 277,9=277,900 [A] 
rozšíření: 0.1*(12.8+10.8+15.2+13.2)=5,200 [B] 
Celkem: A+B=283,100 [C]</t>
  </si>
  <si>
    <t>69</t>
  </si>
  <si>
    <t>574E46</t>
  </si>
  <si>
    <t>ASFALTOVÝ BETON PRO PODKLADNÍ VRSTVY ACP 16+, 16S TL. 50MM</t>
  </si>
  <si>
    <t>podkladní vrstva ACP 16+ (plocha odměřena z CAD)</t>
  </si>
  <si>
    <t>plocha: 272=272,000 [A] 
rozšíření: 0.2*(12.3+10.3+14.7+12.7)=10,000 [B] 
Celkem: A+B=282,000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</si>
  <si>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</si>
  <si>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70</t>
  </si>
  <si>
    <t>582611</t>
  </si>
  <si>
    <t>KRYTY Z BETON DLAŽDIC SE ZÁMKEM ŠEDÝCH TL 60MM DO LOŽE Z KAM</t>
  </si>
  <si>
    <t>přechodové klíny za chodníkovou římsou, vč. lože tl. 30 mm z drceného kameniva fr. 4/8 a štěrkodrti tl. 150 mm fr. 0/63</t>
  </si>
  <si>
    <t>2*4,1=8,200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</si>
  <si>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</si>
  <si>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t>
  </si>
  <si>
    <t>58261A</t>
  </si>
  <si>
    <t>KRYTY Z BETON DLAŽDIC SE ZÁMKEM BAREV RELIÉF TL 60MM DO LOŽE Z KAM</t>
  </si>
  <si>
    <t>varovný pás na koncích přechodových klínů, vč. lože tl. 30 mm z drceného kameniva fr. 4/8 a štěrkodrti tl. 150 mm fr. 0/63</t>
  </si>
  <si>
    <t>2*1,3=2,600 [A]</t>
  </si>
  <si>
    <t>72</t>
  </si>
  <si>
    <t>58920</t>
  </si>
  <si>
    <t>VÝPLŇ SPAR MODIFIKOVANÝM ASFALTEM</t>
  </si>
  <si>
    <t>výplň spáry vozovka - římsa s předtěsněním</t>
  </si>
  <si>
    <t>levá římsa: 15,4=15,400 [A] 
pravá římsa: 15,4=15,400 [B] 
Celkem: A+B=30,800 [C]</t>
  </si>
  <si>
    <t>položka zahrnuje:  
- dodávku předepsaného materiálu  
- vyčištění a výplň spar tímto materiálem</t>
  </si>
  <si>
    <t>73</t>
  </si>
  <si>
    <t>58950</t>
  </si>
  <si>
    <t>VÝPLŇ SPAR PRYŽOVOU VLOŽKOU</t>
  </si>
  <si>
    <t>Úpravy povrchů, podlahy, výplně otvorů</t>
  </si>
  <si>
    <t>74</t>
  </si>
  <si>
    <t>62592</t>
  </si>
  <si>
    <t>ÚPRAVA POVRCHU BETONOVÝCH PLOCH A KONSTRUKCÍ - STRIÁŽ</t>
  </si>
  <si>
    <t>striáž horního povrchu říms</t>
  </si>
  <si>
    <t>levá římsa: 0,6*15,4=9,240 [A] 
pravá římsa: 2,05*15,4=31,570 [B] 
Celkem: A+B=40,810 [C]</t>
  </si>
  <si>
    <t>položka zahrnuje:  
- provedení předepsané úpravy</t>
  </si>
  <si>
    <t>Přidružená stavební výroba</t>
  </si>
  <si>
    <t>75</t>
  </si>
  <si>
    <t>711112</t>
  </si>
  <si>
    <t>IZOLACE BĚŽNÝCH KONSTRUKCÍ PROTI ZEMNÍ VLHKOSTI ASFALTOVÝMI PÁSY</t>
  </si>
  <si>
    <t>izolace NK, rubu opěr a poprsních zídek</t>
  </si>
  <si>
    <t>NK: 14,1*9=126,900 [A] 
Poprsní zídky: 13,1*2+5,7*0,5*2=31,900 [B] 
Celkem: A+B=158,800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</si>
  <si>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</si>
  <si>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76</t>
  </si>
  <si>
    <t>711509</t>
  </si>
  <si>
    <t>OCHRANA IZOLACE NA POVRCHU TEXTILIÍ</t>
  </si>
  <si>
    <t>ochrana izolace, vykázáno bez přesahů, rubové plochy - 2x300 g/m2, lícové plochy - 1x300 g/m2</t>
  </si>
  <si>
    <t>NK: 2*14,1*9=253,800 [A] 
Poprsní zídky: 2*13,1*2=52,400 [B] 
bok + líc základů: 1*2*13,2*0,7=18,480 [C] 
líc OP: 1*2*9,7*1,2=23,280 [D] 
Celkem: A+B+C+D=347,960 [E]</t>
  </si>
  <si>
    <t>položka zahrnuje:  
- dodání  předepsaného ochranného materiálu  
- zřízení ochrany izolace</t>
  </si>
  <si>
    <t>77</t>
  </si>
  <si>
    <t>78382</t>
  </si>
  <si>
    <t>NÁTĚRY BETON KONSTR TYP S2 (OS-B)</t>
  </si>
  <si>
    <t>horní povrch říms</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</si>
  <si>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</si>
  <si>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t>
  </si>
  <si>
    <t>78383</t>
  </si>
  <si>
    <t>NÁTĚRY BETON KONSTR TYP S4 (OS-C)</t>
  </si>
  <si>
    <t>nátěr obrub říms</t>
  </si>
  <si>
    <t>levá římsa: 0,32*15,4=4,928 [A] 
pravá římsa: 0,32*15,4=4,928 [B] 
Celkem: A+B=9,856 [C]</t>
  </si>
  <si>
    <t>Potrubí</t>
  </si>
  <si>
    <t>79</t>
  </si>
  <si>
    <t>87434</t>
  </si>
  <si>
    <t>POTRUBÍ Z TRUB PLASTOVÝCH ODPADNÍCH DN DO 200MM</t>
  </si>
  <si>
    <t>prostupy pro rubovou drenáž skrz křídla</t>
  </si>
  <si>
    <t>2*0,3=0,600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</si>
  <si>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</si>
  <si>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80</t>
  </si>
  <si>
    <t>89536</t>
  </si>
  <si>
    <t>DRENÁŽNÍ VÝUSŤ Z PROST BETONU</t>
  </si>
  <si>
    <t>vyústění rubové drenáže dle VL4 ve svahu na povodní straně</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</si>
  <si>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</si>
  <si>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81</t>
  </si>
  <si>
    <t>9112B1</t>
  </si>
  <si>
    <t>ZÁBRADLÍ MOSTNÍ SE SVISLOU VÝPLNÍ - DODÁVKA A MONTÁŽ</t>
  </si>
  <si>
    <t>zábradlí na mostě vč. kotvení a podlití, vč. PKO a nátěru</t>
  </si>
  <si>
    <t>položka zahrnuje:  
dodání zábradlí včetně předepsané povrchové úpravy  
kotvení sloupků, t.j. kotevní desky, šrouby z nerez oceli, vrty a zálivku, pokud zadávací dokumentace nestanoví jinak  
případné nivelační hmoty pod kotevní desky</t>
  </si>
  <si>
    <t>82</t>
  </si>
  <si>
    <t>9113B1</t>
  </si>
  <si>
    <t>SVODIDLO OCEL SILNIČ JEDNOSTR, ÚROVEŇ ZADRŽ H1 -DODÁVKA A MONTÁŽ</t>
  </si>
  <si>
    <t>silniční svodidlo v předpolích mostu vč. ukonční výškovými náběhy</t>
  </si>
  <si>
    <t>33+14=47,000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</si>
  <si>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</si>
  <si>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83</t>
  </si>
  <si>
    <t>9113B3</t>
  </si>
  <si>
    <t>SVODIDLO OCEL SILNIČ JEDNOSTR, ÚROVEŇ ZADRŽ H1 - DEMONTÁŽ S PŘESUNEM</t>
  </si>
  <si>
    <t>demontáž silničních svodidel na mostě vč. odvozu na skládku investora s protokolárním předáním</t>
  </si>
  <si>
    <t>43,5+11,5=55,000 [A]</t>
  </si>
  <si>
    <t>položka zahrnuje:  
- demontáž a odstranění zařízení  
- jeho odvoz na předepsané místo</t>
  </si>
  <si>
    <t>84</t>
  </si>
  <si>
    <t>9117C1</t>
  </si>
  <si>
    <t>SVOD OCEL ZÁBRADEL ÚROVEŇ ZADRŽ H2 - DODÁVKA A MONTÁŽ</t>
  </si>
  <si>
    <t>zábradelní svodidlo se svislou výplní a úrovní zaržení H2</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</si>
  <si>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</si>
  <si>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85</t>
  </si>
  <si>
    <t>91225</t>
  </si>
  <si>
    <t>SMĚROVÉ SLOUPKY KOVOVÉ VČET ODRAZ PÁSKU</t>
  </si>
  <si>
    <t>3x modrá odrazka ve svodnici</t>
  </si>
  <si>
    <t>položka zahrnuje:  
- dodání a osazení sloupku včetně nutných zemních prací  
- vnitrostaveništní a mimostaveništní doprava  
- odrazky plastové nebo z retroreflexní fólie</t>
  </si>
  <si>
    <t>86</t>
  </si>
  <si>
    <t>4x oražnová/bílá ve svodnici</t>
  </si>
  <si>
    <t>87</t>
  </si>
  <si>
    <t>91345</t>
  </si>
  <si>
    <t>NIVELAČNÍ ZNAČKY KOVOVÉ</t>
  </si>
  <si>
    <t>na římsách mostu (v osách uložení mostu, uprostřed rozpětí a na koncích křídel) vč. osazení</t>
  </si>
  <si>
    <t>2*6=12,000 [A]</t>
  </si>
  <si>
    <t>položka zahrnuje:  
- dodání a osazení nivelační značky včetně nutných zemních prací  
- vnitrostaveništní a mimostaveništní dopravu</t>
  </si>
  <si>
    <t>88</t>
  </si>
  <si>
    <t>91355</t>
  </si>
  <si>
    <t>EVIDENČNÍ ČÍSLO MOSTU</t>
  </si>
  <si>
    <t>letopočet opravy</t>
  </si>
  <si>
    <t>položka zahrnuje štítek s evidenčním číslem mostu, sloupek dopravní značky včetně osazení a nutných zemních prací a zabetonování</t>
  </si>
  <si>
    <t>89</t>
  </si>
  <si>
    <t>914131</t>
  </si>
  <si>
    <t>DOPRAVNÍ ZNAČKY ZÁKLADNÍ VELIKOSTI OCELOVÉ FÓLIE TŘ 2 - DODÁVKA A MONTÁŽ</t>
  </si>
  <si>
    <t>vč. sloupků a patek (začátek/konec obce, ev.č. mostu a název vodoteče)</t>
  </si>
  <si>
    <t>položka zahrnuje:  
- dodávku a montáž značek v požadovaném provedení</t>
  </si>
  <si>
    <t>90</t>
  </si>
  <si>
    <t>demonáž ev.č. mostu, E5, B13 a začátek/konec obce, vč. odvozu na skládku investora s protokolárním předáním</t>
  </si>
  <si>
    <t>91</t>
  </si>
  <si>
    <t>917223</t>
  </si>
  <si>
    <t>SILNIČNÍ A CHODNÍKOVÉ OBRUBY Z BETONOVÝCH OBRUBNÍKŮ ŠÍŘ 100MM</t>
  </si>
  <si>
    <t>chodníkové obruby 100/200mm vč. klínových</t>
  </si>
  <si>
    <t>vlevo před: 2.95+1.2*4.9=8,830 [A] 
vpravo před: 4.95+2.35+2*4.4*1.2=17,860 [B] 
vlevo za: 2.95+5.15*1.2=9,130 [C] 
vpravo za: 4.95+2+4.9*1.2=12,830 [D] 
Celkem: A+B+C+D=48,650 [E]</t>
  </si>
  <si>
    <t>Položka zahrnuje:  
dodání a pokládku betonových obrubníků o rozměrech předepsaných zadávací dokumentací  
betonové lože i boční betonovou opěrku.</t>
  </si>
  <si>
    <t>92</t>
  </si>
  <si>
    <t>917224</t>
  </si>
  <si>
    <t>SILNIČNÍ A CHODNÍKOVÉ OBRUBY Z BETONOVÝCH OBRUBNÍKŮ ŠÍŘ 150MM</t>
  </si>
  <si>
    <t>silniční obruby 150/250mm, vč. klínových</t>
  </si>
  <si>
    <t>1+1+3+3=8,000 [A]</t>
  </si>
  <si>
    <t>93</t>
  </si>
  <si>
    <t>919112</t>
  </si>
  <si>
    <t>ŘEZÁNÍ ASFALTOVÉHO KRYTU VOZOVEK TL DO 100MM</t>
  </si>
  <si>
    <t>v místě napojení vozovky na stávající stav</t>
  </si>
  <si>
    <t>5,7*2=11,400 [A]</t>
  </si>
  <si>
    <t>položka zahrnuje řezání vozovkové vrstvy v předepsané tloušťce, včetně spotřeby vody</t>
  </si>
  <si>
    <t>94</t>
  </si>
  <si>
    <t>919141</t>
  </si>
  <si>
    <t>ŘEZÁNÍ ŽELEZOBETONOVÝCH KONSTRUKCÍ TL DO 50MM</t>
  </si>
  <si>
    <t>řezená spára v pravé římse 10/30 mm</t>
  </si>
  <si>
    <t>položka zahrnuje řezání železobetonových konstrukcí v předepsané tloušťce, včetně spotřeby  
vody</t>
  </si>
  <si>
    <t>95</t>
  </si>
  <si>
    <t>931182</t>
  </si>
  <si>
    <t>VÝPLŇ DILATAČNÍCH SPAR Z POLYSTYRENU TL 20MM</t>
  </si>
  <si>
    <t>dilatační spáry</t>
  </si>
  <si>
    <t>levé přitěžovací desky: 0,8*4,85*2=7,760 [A] 
pravé přitěžovací desky: 0,8*4,85*2=7,760 [B] 
mezi NK a křídly:0,3*3,5*4=4,200 [C] 
levá římsa: 2*0,5*0,8=0,800 [D] 
pravá římsa: 2*0,5*2,3=2,300 [E] 
Celkem: A+B+C+D+E=22,820 [F]</t>
  </si>
  <si>
    <t>položka zahrnuje dodávku a osazení předepsaného materiálu, očištění ploch spáry před úpravou, očištění okolí spáry po úpravě</t>
  </si>
  <si>
    <t>96</t>
  </si>
  <si>
    <t>931327</t>
  </si>
  <si>
    <t>TĚSNĚNÍ DILATAČ SPAR ASF ZÁLIVKOU MODIFIK PRŮŘ DO 1000MM2</t>
  </si>
  <si>
    <t>napojení na st. stav</t>
  </si>
  <si>
    <t>dle pol. 919112: 11,4=11,400 [A]</t>
  </si>
  <si>
    <t>položka zahrnuje dodávku a osazení předepsaného materiálu, očištění ploch spáry před úpravou, očištění okolí spáry po úpravě  
nezahrnuje těsnící profil</t>
  </si>
  <si>
    <t>97</t>
  </si>
  <si>
    <t>931331</t>
  </si>
  <si>
    <t>TĚSNĚNÍ DILATAČNÍCH SPAR POLYURETANOVÝM TMELEM PRŮŘEZU DO 100MM2</t>
  </si>
  <si>
    <t>těsnění řezené spáry v pravé římse 10/30 mm</t>
  </si>
  <si>
    <t>98</t>
  </si>
  <si>
    <t>931336</t>
  </si>
  <si>
    <t>TĚSNĚNÍ DILATAČNÍCH SPAR POLYURETANOVÝM TMELEM PRŮŘEZU DO 800MM2</t>
  </si>
  <si>
    <t>vč. předtěsnění</t>
  </si>
  <si>
    <t>mezi NK a křídly: 3,5*4=14,000 [A] 
levá římsa: 2*1,77=3,540 [B] 
pravá římsa:2*2,94=5,880 [C] 
Celkem: A+B+C=23,420 [D]</t>
  </si>
  <si>
    <t>99</t>
  </si>
  <si>
    <t>94890</t>
  </si>
  <si>
    <t>PODPĚRNÉ SKRUŽE - ZŘÍZENÍ A ODSTRANĚNÍ</t>
  </si>
  <si>
    <t>M3OP</t>
  </si>
  <si>
    <t>skruž NK vč. založení</t>
  </si>
  <si>
    <t>12,81*9,2=117,852 [A]</t>
  </si>
  <si>
    <t>Položka zahrnuje dovoz, montáž, údržbu, opotřebení (nájemné), demontáž, konzervaci, odvoz.</t>
  </si>
  <si>
    <t>100</t>
  </si>
  <si>
    <t>966134</t>
  </si>
  <si>
    <t>BOURÁNÍ KONSTRUKCÍ Z KAMENE NA MC S ODVOZEM DO 5KM</t>
  </si>
  <si>
    <t>demolice stávajícího mostu</t>
  </si>
  <si>
    <t>OP1: 0,8*2,1*6,8+0,8*2,7*4=20,064 [A] 
OP2: 0,8*2,5*6,8+0,8*2,7*4=22,240 [B] 
základy: 2*0,7*1,1*11=16,940 [C] 
křídla levá: 2*2,9*5,4*0,7=21,924 [D] 
křídla pravá:  2*2,6*4,9*0,7=17,836 [E] 
klenba: 4,3*0,39*6,8=11,404 [F] 
Celkem: A+B+C+D+E+F=110,408 [G]</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</si>
  <si>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</si>
  <si>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101</t>
  </si>
  <si>
    <t>966164</t>
  </si>
  <si>
    <t>BOURÁNÍ KONSTRUKCÍ ZE ŽELEZOBETONU S ODVOZEM DO 5KM</t>
  </si>
  <si>
    <t>levá římsa: 0,37*0,1*6,22=0,230 [A] 
pravá římsa: 0,32*0,32*3,1=0,317 [B] 
NK: 0,25*4*4=4,000 [C] 
Celkem: A+B+C=4,547 [D]</t>
  </si>
  <si>
    <t>102</t>
  </si>
  <si>
    <t>97817</t>
  </si>
  <si>
    <t>ODSTRANĚNÍ MOSTNÍ IZOLACE</t>
  </si>
  <si>
    <t>původní izolace tl. 10 mm (pokud byla použita), včetně odvozu</t>
  </si>
  <si>
    <t>4*4=16,000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</si>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</sst>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1">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5" fillId="2" borderId="2" xfId="6" applyFont="1" applyFill="1" applyBorder="1" applyAlignment="1">
      <alignment horizontal="right"/>
    </xf>
    <xf numFmtId="0" fontId="5" fillId="2" borderId="0" xfId="6" applyFont="1" applyFill="1" applyAlignment="1">
      <alignment horizontal="right"/>
    </xf>
    <xf numFmtId="0" fontId="2" fillId="2" borderId="0" xfId="6" applyFont="1" applyFill="1"/>
    <xf numFmtId="0" fontId="1" fillId="2" borderId="0" xfId="6" applyFont="1" applyFill="1" applyAlignment="1">
      <alignment horizontal="center" vertical="center"/>
    </xf>
    <xf numFmtId="0" fontId="0" fillId="2" borderId="0" xfId="6" applyFont="1" applyFill="1"/>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3" fillId="0" borderId="1" xfId="6" applyFont="1" applyBorder="1" applyAlignment="1">
      <alignment horizontal="left"/>
    </xf>
    <xf numFmtId="4" fontId="3" fillId="0" borderId="1" xfId="6" applyNumberFormat="1" applyFont="1" applyBorder="1" applyAlignment="1">
      <alignment horizontal="right"/>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4" borderId="1" xfId="6" applyNumberFormat="1" applyFont="1" applyFill="1" applyBorder="1" applyAlignment="1" applyProtection="1">
      <alignment horizontal="center"/>
      <protection locked="0"/>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tabSelected="1" workbookViewId="0">
      <selection sqref="A1:A3"/>
    </sheetView>
  </sheetViews>
  <sheetFormatPr defaultColWidth="9.109375" defaultRowHeight="12.75" customHeight="1" x14ac:dyDescent="0.25"/>
  <cols>
    <col min="1" max="1" width="25.6640625" customWidth="1"/>
    <col min="2" max="2" width="66.6640625" customWidth="1"/>
    <col min="3" max="5" width="20.6640625" customWidth="1"/>
  </cols>
  <sheetData>
    <row r="1" spans="1:5" ht="12.75" customHeight="1" x14ac:dyDescent="0.25">
      <c r="A1" s="7"/>
      <c r="B1" s="8" t="s">
        <v>0</v>
      </c>
      <c r="C1" s="8"/>
      <c r="D1" s="8"/>
      <c r="E1" s="8"/>
    </row>
    <row r="2" spans="1:5" ht="12.75" customHeight="1" x14ac:dyDescent="0.25">
      <c r="A2" s="7"/>
      <c r="B2" s="6" t="s">
        <v>1</v>
      </c>
      <c r="C2" s="8"/>
      <c r="D2" s="8"/>
      <c r="E2" s="8"/>
    </row>
    <row r="3" spans="1:5" ht="19.95" customHeight="1" x14ac:dyDescent="0.25">
      <c r="A3" s="7"/>
      <c r="B3" s="7"/>
      <c r="C3" s="8"/>
      <c r="D3" s="8"/>
      <c r="E3" s="8"/>
    </row>
    <row r="4" spans="1:5" ht="19.95" customHeight="1" x14ac:dyDescent="0.4">
      <c r="A4" s="8"/>
      <c r="B4" s="5" t="s">
        <v>2</v>
      </c>
      <c r="C4" s="7"/>
      <c r="D4" s="7"/>
      <c r="E4" s="8"/>
    </row>
    <row r="5" spans="1:5" ht="12.75" customHeight="1" x14ac:dyDescent="0.25">
      <c r="A5" s="8"/>
      <c r="B5" s="7" t="s">
        <v>3</v>
      </c>
      <c r="C5" s="7"/>
      <c r="D5" s="7"/>
      <c r="E5" s="8"/>
    </row>
    <row r="6" spans="1:5" ht="12.75" customHeight="1" x14ac:dyDescent="0.25">
      <c r="A6" s="8"/>
      <c r="B6" s="10" t="s">
        <v>4</v>
      </c>
      <c r="C6" s="13">
        <f>SUM(C10:C12)</f>
        <v>0</v>
      </c>
      <c r="D6" s="8"/>
      <c r="E6" s="8"/>
    </row>
    <row r="7" spans="1:5" ht="12.75" customHeight="1" x14ac:dyDescent="0.25">
      <c r="A7" s="8"/>
      <c r="B7" s="10" t="s">
        <v>5</v>
      </c>
      <c r="C7" s="13">
        <f>SUM(E10:E12)</f>
        <v>0</v>
      </c>
      <c r="D7" s="8"/>
      <c r="E7" s="8"/>
    </row>
    <row r="8" spans="1:5" ht="12.75" customHeight="1" x14ac:dyDescent="0.25">
      <c r="A8" s="12"/>
      <c r="B8" s="12"/>
      <c r="C8" s="12"/>
      <c r="D8" s="12"/>
      <c r="E8" s="12"/>
    </row>
    <row r="9" spans="1:5" ht="12.75" customHeight="1" x14ac:dyDescent="0.25">
      <c r="A9" s="11" t="s">
        <v>6</v>
      </c>
      <c r="B9" s="11" t="s">
        <v>7</v>
      </c>
      <c r="C9" s="11" t="s">
        <v>8</v>
      </c>
      <c r="D9" s="11" t="s">
        <v>9</v>
      </c>
      <c r="E9" s="11" t="s">
        <v>10</v>
      </c>
    </row>
    <row r="10" spans="1:5" ht="12.75" customHeight="1" x14ac:dyDescent="0.25">
      <c r="A10" s="22" t="s">
        <v>24</v>
      </c>
      <c r="B10" s="22" t="s">
        <v>25</v>
      </c>
      <c r="C10" s="23">
        <f>'002'!I3</f>
        <v>0</v>
      </c>
      <c r="D10" s="23">
        <f>'002'!O2</f>
        <v>0</v>
      </c>
      <c r="E10" s="23">
        <f>C10+D10</f>
        <v>0</v>
      </c>
    </row>
    <row r="11" spans="1:5" ht="12.75" customHeight="1" x14ac:dyDescent="0.25">
      <c r="A11" s="22" t="s">
        <v>143</v>
      </c>
      <c r="B11" s="22" t="s">
        <v>144</v>
      </c>
      <c r="C11" s="23">
        <f>'SO 182'!I3</f>
        <v>0</v>
      </c>
      <c r="D11" s="23">
        <f>'SO 182'!O2</f>
        <v>0</v>
      </c>
      <c r="E11" s="23">
        <f>C11+D11</f>
        <v>0</v>
      </c>
    </row>
    <row r="12" spans="1:5" ht="12.75" customHeight="1" x14ac:dyDescent="0.25">
      <c r="A12" s="22" t="s">
        <v>280</v>
      </c>
      <c r="B12" s="22" t="s">
        <v>281</v>
      </c>
      <c r="C12" s="23">
        <f>'SO 201'!I3</f>
        <v>0</v>
      </c>
      <c r="D12" s="23">
        <f>'SO 201'!O2</f>
        <v>0</v>
      </c>
      <c r="E12" s="23">
        <f>C12+D12</f>
        <v>0</v>
      </c>
    </row>
  </sheetData>
  <sheetProtection sheet="1" objects="1" scenarios="1"/>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3"/>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8"/>
      <c r="C1" s="8"/>
      <c r="D1" s="8"/>
      <c r="E1" s="8" t="s">
        <v>0</v>
      </c>
      <c r="F1" s="8"/>
      <c r="G1" s="8"/>
      <c r="H1" s="8"/>
      <c r="I1" s="8"/>
      <c r="P1" t="s">
        <v>22</v>
      </c>
    </row>
    <row r="2" spans="1:18" ht="25.05" customHeight="1" x14ac:dyDescent="0.25">
      <c r="B2" s="8"/>
      <c r="C2" s="8"/>
      <c r="D2" s="8"/>
      <c r="E2" s="9" t="s">
        <v>13</v>
      </c>
      <c r="F2" s="8"/>
      <c r="G2" s="8"/>
      <c r="H2" s="12"/>
      <c r="I2" s="12"/>
      <c r="O2">
        <f>0+O8+O65</f>
        <v>0</v>
      </c>
      <c r="P2" t="s">
        <v>22</v>
      </c>
    </row>
    <row r="3" spans="1:18" ht="15" customHeight="1" x14ac:dyDescent="0.25">
      <c r="A3" t="s">
        <v>12</v>
      </c>
      <c r="B3" s="16" t="s">
        <v>14</v>
      </c>
      <c r="C3" s="4" t="s">
        <v>15</v>
      </c>
      <c r="D3" s="7"/>
      <c r="E3" s="17" t="s">
        <v>16</v>
      </c>
      <c r="F3" s="8"/>
      <c r="G3" s="15"/>
      <c r="H3" s="14" t="s">
        <v>24</v>
      </c>
      <c r="I3" s="40">
        <f>0+I8+I65</f>
        <v>0</v>
      </c>
      <c r="O3" t="s">
        <v>19</v>
      </c>
      <c r="P3" t="s">
        <v>23</v>
      </c>
    </row>
    <row r="4" spans="1:18" ht="15" customHeight="1" x14ac:dyDescent="0.25">
      <c r="A4" t="s">
        <v>17</v>
      </c>
      <c r="B4" s="19" t="s">
        <v>18</v>
      </c>
      <c r="C4" s="3" t="s">
        <v>24</v>
      </c>
      <c r="D4" s="2"/>
      <c r="E4" s="20" t="s">
        <v>25</v>
      </c>
      <c r="F4" s="12"/>
      <c r="G4" s="12"/>
      <c r="H4" s="21"/>
      <c r="I4" s="21"/>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8" t="s">
        <v>39</v>
      </c>
      <c r="I6" s="18" t="s">
        <v>41</v>
      </c>
    </row>
    <row r="7" spans="1:18" ht="12.75" customHeight="1" x14ac:dyDescent="0.25">
      <c r="A7" s="18" t="s">
        <v>27</v>
      </c>
      <c r="B7" s="18" t="s">
        <v>29</v>
      </c>
      <c r="C7" s="18" t="s">
        <v>23</v>
      </c>
      <c r="D7" s="18" t="s">
        <v>22</v>
      </c>
      <c r="E7" s="18" t="s">
        <v>33</v>
      </c>
      <c r="F7" s="18" t="s">
        <v>35</v>
      </c>
      <c r="G7" s="18" t="s">
        <v>37</v>
      </c>
      <c r="H7" s="18" t="s">
        <v>40</v>
      </c>
      <c r="I7" s="18" t="s">
        <v>42</v>
      </c>
    </row>
    <row r="8" spans="1:18" ht="12.75" customHeight="1" x14ac:dyDescent="0.25">
      <c r="A8" s="21" t="s">
        <v>43</v>
      </c>
      <c r="B8" s="21"/>
      <c r="C8" s="25" t="s">
        <v>27</v>
      </c>
      <c r="D8" s="21"/>
      <c r="E8" s="26" t="s">
        <v>25</v>
      </c>
      <c r="F8" s="21"/>
      <c r="G8" s="21"/>
      <c r="H8" s="21"/>
      <c r="I8" s="27">
        <f>0+Q8</f>
        <v>0</v>
      </c>
      <c r="O8">
        <f>0+R8</f>
        <v>0</v>
      </c>
      <c r="Q8">
        <f>0+I9+I13+I17+I21+I25+I29+I33+I37+I41+I45+I49+I53+I57+I61</f>
        <v>0</v>
      </c>
      <c r="R8">
        <f>0+O9+O13+O17+O21+O25+O29+O33+O37+O41+O45+O49+O53+O57+O61</f>
        <v>0</v>
      </c>
    </row>
    <row r="9" spans="1:18" ht="13.2" x14ac:dyDescent="0.25">
      <c r="A9" s="24" t="s">
        <v>44</v>
      </c>
      <c r="B9" s="28" t="s">
        <v>29</v>
      </c>
      <c r="C9" s="28" t="s">
        <v>45</v>
      </c>
      <c r="D9" s="24" t="s">
        <v>46</v>
      </c>
      <c r="E9" s="29" t="s">
        <v>47</v>
      </c>
      <c r="F9" s="30" t="s">
        <v>48</v>
      </c>
      <c r="G9" s="31">
        <v>1</v>
      </c>
      <c r="H9" s="32">
        <v>0</v>
      </c>
      <c r="I9" s="33">
        <f>ROUND(ROUND(H9,2)*ROUND(G9,3),2)</f>
        <v>0</v>
      </c>
      <c r="O9">
        <f>(I9*21)/100</f>
        <v>0</v>
      </c>
      <c r="P9" t="s">
        <v>23</v>
      </c>
    </row>
    <row r="10" spans="1:18" ht="13.2" x14ac:dyDescent="0.25">
      <c r="A10" s="34" t="s">
        <v>49</v>
      </c>
      <c r="E10" s="35" t="s">
        <v>50</v>
      </c>
    </row>
    <row r="11" spans="1:18" ht="13.2" x14ac:dyDescent="0.25">
      <c r="A11" s="36" t="s">
        <v>51</v>
      </c>
      <c r="E11" s="37" t="s">
        <v>52</v>
      </c>
    </row>
    <row r="12" spans="1:18" ht="13.2" x14ac:dyDescent="0.25">
      <c r="A12" t="s">
        <v>53</v>
      </c>
      <c r="E12" s="35" t="s">
        <v>54</v>
      </c>
    </row>
    <row r="13" spans="1:18" ht="13.2" x14ac:dyDescent="0.25">
      <c r="A13" s="24" t="s">
        <v>44</v>
      </c>
      <c r="B13" s="28" t="s">
        <v>23</v>
      </c>
      <c r="C13" s="28" t="s">
        <v>45</v>
      </c>
      <c r="D13" s="24" t="s">
        <v>55</v>
      </c>
      <c r="E13" s="29" t="s">
        <v>47</v>
      </c>
      <c r="F13" s="30" t="s">
        <v>48</v>
      </c>
      <c r="G13" s="31">
        <v>1</v>
      </c>
      <c r="H13" s="32">
        <v>0</v>
      </c>
      <c r="I13" s="33">
        <f>ROUND(ROUND(H13,2)*ROUND(G13,3),2)</f>
        <v>0</v>
      </c>
      <c r="O13">
        <f>(I13*21)/100</f>
        <v>0</v>
      </c>
      <c r="P13" t="s">
        <v>23</v>
      </c>
    </row>
    <row r="14" spans="1:18" ht="13.2" x14ac:dyDescent="0.25">
      <c r="A14" s="34" t="s">
        <v>49</v>
      </c>
      <c r="E14" s="35" t="s">
        <v>56</v>
      </c>
    </row>
    <row r="15" spans="1:18" ht="13.2" x14ac:dyDescent="0.25">
      <c r="A15" s="36" t="s">
        <v>51</v>
      </c>
      <c r="E15" s="37" t="s">
        <v>52</v>
      </c>
    </row>
    <row r="16" spans="1:18" ht="13.2" x14ac:dyDescent="0.25">
      <c r="A16" t="s">
        <v>53</v>
      </c>
      <c r="E16" s="35" t="s">
        <v>54</v>
      </c>
    </row>
    <row r="17" spans="1:16" ht="13.2" x14ac:dyDescent="0.25">
      <c r="A17" s="24" t="s">
        <v>44</v>
      </c>
      <c r="B17" s="28" t="s">
        <v>22</v>
      </c>
      <c r="C17" s="28" t="s">
        <v>57</v>
      </c>
      <c r="D17" s="24" t="s">
        <v>52</v>
      </c>
      <c r="E17" s="29" t="s">
        <v>58</v>
      </c>
      <c r="F17" s="30" t="s">
        <v>48</v>
      </c>
      <c r="G17" s="31">
        <v>1</v>
      </c>
      <c r="H17" s="32">
        <v>0</v>
      </c>
      <c r="I17" s="33">
        <f>ROUND(ROUND(H17,2)*ROUND(G17,3),2)</f>
        <v>0</v>
      </c>
      <c r="O17">
        <f>(I17*21)/100</f>
        <v>0</v>
      </c>
      <c r="P17" t="s">
        <v>23</v>
      </c>
    </row>
    <row r="18" spans="1:16" ht="26.4" x14ac:dyDescent="0.25">
      <c r="A18" s="34" t="s">
        <v>49</v>
      </c>
      <c r="E18" s="35" t="s">
        <v>59</v>
      </c>
    </row>
    <row r="19" spans="1:16" ht="13.2" x14ac:dyDescent="0.25">
      <c r="A19" s="36" t="s">
        <v>51</v>
      </c>
      <c r="E19" s="37" t="s">
        <v>52</v>
      </c>
    </row>
    <row r="20" spans="1:16" ht="13.2" x14ac:dyDescent="0.25">
      <c r="A20" t="s">
        <v>53</v>
      </c>
      <c r="E20" s="35" t="s">
        <v>60</v>
      </c>
    </row>
    <row r="21" spans="1:16" ht="13.2" x14ac:dyDescent="0.25">
      <c r="A21" s="24" t="s">
        <v>44</v>
      </c>
      <c r="B21" s="28" t="s">
        <v>33</v>
      </c>
      <c r="C21" s="28" t="s">
        <v>61</v>
      </c>
      <c r="D21" s="24" t="s">
        <v>46</v>
      </c>
      <c r="E21" s="29" t="s">
        <v>62</v>
      </c>
      <c r="F21" s="30" t="s">
        <v>48</v>
      </c>
      <c r="G21" s="31">
        <v>1</v>
      </c>
      <c r="H21" s="32">
        <v>0</v>
      </c>
      <c r="I21" s="33">
        <f>ROUND(ROUND(H21,2)*ROUND(G21,3),2)</f>
        <v>0</v>
      </c>
      <c r="O21">
        <f>(I21*21)/100</f>
        <v>0</v>
      </c>
      <c r="P21" t="s">
        <v>23</v>
      </c>
    </row>
    <row r="22" spans="1:16" ht="13.2" x14ac:dyDescent="0.25">
      <c r="A22" s="34" t="s">
        <v>49</v>
      </c>
      <c r="E22" s="35" t="s">
        <v>63</v>
      </c>
    </row>
    <row r="23" spans="1:16" ht="13.2" x14ac:dyDescent="0.25">
      <c r="A23" s="36" t="s">
        <v>51</v>
      </c>
      <c r="E23" s="37" t="s">
        <v>52</v>
      </c>
    </row>
    <row r="24" spans="1:16" ht="13.2" x14ac:dyDescent="0.25">
      <c r="A24" t="s">
        <v>53</v>
      </c>
      <c r="E24" s="35" t="s">
        <v>60</v>
      </c>
    </row>
    <row r="25" spans="1:16" ht="13.2" x14ac:dyDescent="0.25">
      <c r="A25" s="24" t="s">
        <v>44</v>
      </c>
      <c r="B25" s="28" t="s">
        <v>35</v>
      </c>
      <c r="C25" s="28" t="s">
        <v>61</v>
      </c>
      <c r="D25" s="24" t="s">
        <v>55</v>
      </c>
      <c r="E25" s="29" t="s">
        <v>62</v>
      </c>
      <c r="F25" s="30" t="s">
        <v>48</v>
      </c>
      <c r="G25" s="31">
        <v>1</v>
      </c>
      <c r="H25" s="32">
        <v>0</v>
      </c>
      <c r="I25" s="33">
        <f>ROUND(ROUND(H25,2)*ROUND(G25,3),2)</f>
        <v>0</v>
      </c>
      <c r="O25">
        <f>(I25*21)/100</f>
        <v>0</v>
      </c>
      <c r="P25" t="s">
        <v>23</v>
      </c>
    </row>
    <row r="26" spans="1:16" ht="13.2" x14ac:dyDescent="0.25">
      <c r="A26" s="34" t="s">
        <v>49</v>
      </c>
      <c r="E26" s="35" t="s">
        <v>64</v>
      </c>
    </row>
    <row r="27" spans="1:16" ht="13.2" x14ac:dyDescent="0.25">
      <c r="A27" s="36" t="s">
        <v>51</v>
      </c>
      <c r="E27" s="37" t="s">
        <v>52</v>
      </c>
    </row>
    <row r="28" spans="1:16" ht="13.2" x14ac:dyDescent="0.25">
      <c r="A28" t="s">
        <v>53</v>
      </c>
      <c r="E28" s="35" t="s">
        <v>60</v>
      </c>
    </row>
    <row r="29" spans="1:16" ht="13.2" x14ac:dyDescent="0.25">
      <c r="A29" s="24" t="s">
        <v>44</v>
      </c>
      <c r="B29" s="28" t="s">
        <v>37</v>
      </c>
      <c r="C29" s="28" t="s">
        <v>61</v>
      </c>
      <c r="D29" s="24" t="s">
        <v>65</v>
      </c>
      <c r="E29" s="29" t="s">
        <v>62</v>
      </c>
      <c r="F29" s="30" t="s">
        <v>48</v>
      </c>
      <c r="G29" s="31">
        <v>1</v>
      </c>
      <c r="H29" s="32">
        <v>0</v>
      </c>
      <c r="I29" s="33">
        <f>ROUND(ROUND(H29,2)*ROUND(G29,3),2)</f>
        <v>0</v>
      </c>
      <c r="O29">
        <f>(I29*21)/100</f>
        <v>0</v>
      </c>
      <c r="P29" t="s">
        <v>23</v>
      </c>
    </row>
    <row r="30" spans="1:16" ht="13.2" x14ac:dyDescent="0.25">
      <c r="A30" s="34" t="s">
        <v>49</v>
      </c>
      <c r="E30" s="35" t="s">
        <v>66</v>
      </c>
    </row>
    <row r="31" spans="1:16" ht="13.2" x14ac:dyDescent="0.25">
      <c r="A31" s="36" t="s">
        <v>51</v>
      </c>
      <c r="E31" s="37" t="s">
        <v>52</v>
      </c>
    </row>
    <row r="32" spans="1:16" ht="13.2" x14ac:dyDescent="0.25">
      <c r="A32" t="s">
        <v>53</v>
      </c>
      <c r="E32" s="35" t="s">
        <v>60</v>
      </c>
    </row>
    <row r="33" spans="1:16" ht="13.2" x14ac:dyDescent="0.25">
      <c r="A33" s="24" t="s">
        <v>44</v>
      </c>
      <c r="B33" s="28" t="s">
        <v>67</v>
      </c>
      <c r="C33" s="28" t="s">
        <v>68</v>
      </c>
      <c r="D33" s="24" t="s">
        <v>52</v>
      </c>
      <c r="E33" s="29" t="s">
        <v>69</v>
      </c>
      <c r="F33" s="30" t="s">
        <v>48</v>
      </c>
      <c r="G33" s="31">
        <v>1</v>
      </c>
      <c r="H33" s="32">
        <v>0</v>
      </c>
      <c r="I33" s="33">
        <f>ROUND(ROUND(H33,2)*ROUND(G33,3),2)</f>
        <v>0</v>
      </c>
      <c r="O33">
        <f>(I33*21)/100</f>
        <v>0</v>
      </c>
      <c r="P33" t="s">
        <v>23</v>
      </c>
    </row>
    <row r="34" spans="1:16" ht="13.2" x14ac:dyDescent="0.25">
      <c r="A34" s="34" t="s">
        <v>49</v>
      </c>
      <c r="E34" s="35" t="s">
        <v>70</v>
      </c>
    </row>
    <row r="35" spans="1:16" ht="13.2" x14ac:dyDescent="0.25">
      <c r="A35" s="36" t="s">
        <v>51</v>
      </c>
      <c r="E35" s="37" t="s">
        <v>52</v>
      </c>
    </row>
    <row r="36" spans="1:16" ht="13.2" x14ac:dyDescent="0.25">
      <c r="A36" t="s">
        <v>53</v>
      </c>
      <c r="E36" s="35" t="s">
        <v>60</v>
      </c>
    </row>
    <row r="37" spans="1:16" ht="13.2" x14ac:dyDescent="0.25">
      <c r="A37" s="24" t="s">
        <v>44</v>
      </c>
      <c r="B37" s="28" t="s">
        <v>71</v>
      </c>
      <c r="C37" s="28" t="s">
        <v>72</v>
      </c>
      <c r="D37" s="24" t="s">
        <v>52</v>
      </c>
      <c r="E37" s="29" t="s">
        <v>73</v>
      </c>
      <c r="F37" s="30" t="s">
        <v>74</v>
      </c>
      <c r="G37" s="31">
        <v>1</v>
      </c>
      <c r="H37" s="32">
        <v>0</v>
      </c>
      <c r="I37" s="33">
        <f>ROUND(ROUND(H37,2)*ROUND(G37,3),2)</f>
        <v>0</v>
      </c>
      <c r="O37">
        <f>(I37*21)/100</f>
        <v>0</v>
      </c>
      <c r="P37" t="s">
        <v>23</v>
      </c>
    </row>
    <row r="38" spans="1:16" ht="13.2" x14ac:dyDescent="0.25">
      <c r="A38" s="34" t="s">
        <v>49</v>
      </c>
      <c r="E38" s="35" t="s">
        <v>75</v>
      </c>
    </row>
    <row r="39" spans="1:16" ht="13.2" x14ac:dyDescent="0.25">
      <c r="A39" s="36" t="s">
        <v>51</v>
      </c>
      <c r="E39" s="37" t="s">
        <v>52</v>
      </c>
    </row>
    <row r="40" spans="1:16" ht="13.2" x14ac:dyDescent="0.25">
      <c r="A40" t="s">
        <v>53</v>
      </c>
      <c r="E40" s="35" t="s">
        <v>60</v>
      </c>
    </row>
    <row r="41" spans="1:16" ht="13.2" x14ac:dyDescent="0.25">
      <c r="A41" s="24" t="s">
        <v>44</v>
      </c>
      <c r="B41" s="28" t="s">
        <v>40</v>
      </c>
      <c r="C41" s="28" t="s">
        <v>76</v>
      </c>
      <c r="D41" s="24" t="s">
        <v>52</v>
      </c>
      <c r="E41" s="29" t="s">
        <v>77</v>
      </c>
      <c r="F41" s="30" t="s">
        <v>48</v>
      </c>
      <c r="G41" s="31">
        <v>1</v>
      </c>
      <c r="H41" s="32">
        <v>0</v>
      </c>
      <c r="I41" s="33">
        <f>ROUND(ROUND(H41,2)*ROUND(G41,3),2)</f>
        <v>0</v>
      </c>
      <c r="O41">
        <f>(I41*21)/100</f>
        <v>0</v>
      </c>
      <c r="P41" t="s">
        <v>23</v>
      </c>
    </row>
    <row r="42" spans="1:16" ht="13.2" x14ac:dyDescent="0.25">
      <c r="A42" s="34" t="s">
        <v>49</v>
      </c>
      <c r="E42" s="35" t="s">
        <v>78</v>
      </c>
    </row>
    <row r="43" spans="1:16" ht="13.2" x14ac:dyDescent="0.25">
      <c r="A43" s="36" t="s">
        <v>51</v>
      </c>
      <c r="E43" s="37" t="s">
        <v>52</v>
      </c>
    </row>
    <row r="44" spans="1:16" ht="13.2" x14ac:dyDescent="0.25">
      <c r="A44" t="s">
        <v>53</v>
      </c>
      <c r="E44" s="35" t="s">
        <v>60</v>
      </c>
    </row>
    <row r="45" spans="1:16" ht="13.2" x14ac:dyDescent="0.25">
      <c r="A45" s="24" t="s">
        <v>44</v>
      </c>
      <c r="B45" s="28" t="s">
        <v>42</v>
      </c>
      <c r="C45" s="28" t="s">
        <v>79</v>
      </c>
      <c r="D45" s="24" t="s">
        <v>52</v>
      </c>
      <c r="E45" s="29" t="s">
        <v>80</v>
      </c>
      <c r="F45" s="30" t="s">
        <v>48</v>
      </c>
      <c r="G45" s="31">
        <v>1</v>
      </c>
      <c r="H45" s="32">
        <v>0</v>
      </c>
      <c r="I45" s="33">
        <f>ROUND(ROUND(H45,2)*ROUND(G45,3),2)</f>
        <v>0</v>
      </c>
      <c r="O45">
        <f>(I45*21)/100</f>
        <v>0</v>
      </c>
      <c r="P45" t="s">
        <v>23</v>
      </c>
    </row>
    <row r="46" spans="1:16" ht="13.2" x14ac:dyDescent="0.25">
      <c r="A46" s="34" t="s">
        <v>49</v>
      </c>
      <c r="E46" s="35" t="s">
        <v>81</v>
      </c>
    </row>
    <row r="47" spans="1:16" ht="13.2" x14ac:dyDescent="0.25">
      <c r="A47" s="36" t="s">
        <v>51</v>
      </c>
      <c r="E47" s="37" t="s">
        <v>52</v>
      </c>
    </row>
    <row r="48" spans="1:16" ht="13.2" x14ac:dyDescent="0.25">
      <c r="A48" t="s">
        <v>53</v>
      </c>
      <c r="E48" s="35" t="s">
        <v>60</v>
      </c>
    </row>
    <row r="49" spans="1:16" ht="13.2" x14ac:dyDescent="0.25">
      <c r="A49" s="24" t="s">
        <v>44</v>
      </c>
      <c r="B49" s="28" t="s">
        <v>82</v>
      </c>
      <c r="C49" s="28" t="s">
        <v>83</v>
      </c>
      <c r="D49" s="24" t="s">
        <v>52</v>
      </c>
      <c r="E49" s="29" t="s">
        <v>84</v>
      </c>
      <c r="F49" s="30" t="s">
        <v>74</v>
      </c>
      <c r="G49" s="31">
        <v>1</v>
      </c>
      <c r="H49" s="32">
        <v>0</v>
      </c>
      <c r="I49" s="33">
        <f>ROUND(ROUND(H49,2)*ROUND(G49,3),2)</f>
        <v>0</v>
      </c>
      <c r="O49">
        <f>(I49*21)/100</f>
        <v>0</v>
      </c>
      <c r="P49" t="s">
        <v>23</v>
      </c>
    </row>
    <row r="50" spans="1:16" ht="13.2" x14ac:dyDescent="0.25">
      <c r="A50" s="34" t="s">
        <v>49</v>
      </c>
      <c r="E50" s="35" t="s">
        <v>85</v>
      </c>
    </row>
    <row r="51" spans="1:16" ht="13.2" x14ac:dyDescent="0.25">
      <c r="A51" s="36" t="s">
        <v>51</v>
      </c>
      <c r="E51" s="37" t="s">
        <v>52</v>
      </c>
    </row>
    <row r="52" spans="1:16" ht="52.8" x14ac:dyDescent="0.25">
      <c r="A52" t="s">
        <v>53</v>
      </c>
      <c r="E52" s="35" t="s">
        <v>86</v>
      </c>
    </row>
    <row r="53" spans="1:16" ht="13.2" x14ac:dyDescent="0.25">
      <c r="A53" s="24" t="s">
        <v>44</v>
      </c>
      <c r="B53" s="28" t="s">
        <v>87</v>
      </c>
      <c r="C53" s="28" t="s">
        <v>88</v>
      </c>
      <c r="D53" s="24" t="s">
        <v>52</v>
      </c>
      <c r="E53" s="29" t="s">
        <v>89</v>
      </c>
      <c r="F53" s="30" t="s">
        <v>48</v>
      </c>
      <c r="G53" s="31">
        <v>1</v>
      </c>
      <c r="H53" s="32">
        <v>0</v>
      </c>
      <c r="I53" s="33">
        <f>ROUND(ROUND(H53,2)*ROUND(G53,3),2)</f>
        <v>0</v>
      </c>
      <c r="O53">
        <f>(I53*21)/100</f>
        <v>0</v>
      </c>
      <c r="P53" t="s">
        <v>23</v>
      </c>
    </row>
    <row r="54" spans="1:16" ht="13.2" x14ac:dyDescent="0.25">
      <c r="A54" s="34" t="s">
        <v>49</v>
      </c>
      <c r="E54" s="35" t="s">
        <v>90</v>
      </c>
    </row>
    <row r="55" spans="1:16" ht="13.2" x14ac:dyDescent="0.25">
      <c r="A55" s="36" t="s">
        <v>51</v>
      </c>
      <c r="E55" s="37" t="s">
        <v>52</v>
      </c>
    </row>
    <row r="56" spans="1:16" ht="13.2" x14ac:dyDescent="0.25">
      <c r="A56" t="s">
        <v>53</v>
      </c>
      <c r="E56" s="35" t="s">
        <v>91</v>
      </c>
    </row>
    <row r="57" spans="1:16" ht="13.2" x14ac:dyDescent="0.25">
      <c r="A57" s="24" t="s">
        <v>44</v>
      </c>
      <c r="B57" s="28" t="s">
        <v>92</v>
      </c>
      <c r="C57" s="28" t="s">
        <v>93</v>
      </c>
      <c r="D57" s="24" t="s">
        <v>52</v>
      </c>
      <c r="E57" s="29" t="s">
        <v>94</v>
      </c>
      <c r="F57" s="30" t="s">
        <v>74</v>
      </c>
      <c r="G57" s="31">
        <v>1</v>
      </c>
      <c r="H57" s="32">
        <v>0</v>
      </c>
      <c r="I57" s="33">
        <f>ROUND(ROUND(H57,2)*ROUND(G57,3),2)</f>
        <v>0</v>
      </c>
      <c r="O57">
        <f>(I57*21)/100</f>
        <v>0</v>
      </c>
      <c r="P57" t="s">
        <v>23</v>
      </c>
    </row>
    <row r="58" spans="1:16" ht="39.6" x14ac:dyDescent="0.25">
      <c r="A58" s="34" t="s">
        <v>49</v>
      </c>
      <c r="E58" s="35" t="s">
        <v>95</v>
      </c>
    </row>
    <row r="59" spans="1:16" ht="13.2" x14ac:dyDescent="0.25">
      <c r="A59" s="36" t="s">
        <v>51</v>
      </c>
      <c r="E59" s="37" t="s">
        <v>52</v>
      </c>
    </row>
    <row r="60" spans="1:16" ht="92.4" x14ac:dyDescent="0.25">
      <c r="A60" t="s">
        <v>53</v>
      </c>
      <c r="E60" s="35" t="s">
        <v>96</v>
      </c>
    </row>
    <row r="61" spans="1:16" ht="13.2" x14ac:dyDescent="0.25">
      <c r="A61" s="24" t="s">
        <v>44</v>
      </c>
      <c r="B61" s="28" t="s">
        <v>97</v>
      </c>
      <c r="C61" s="28" t="s">
        <v>98</v>
      </c>
      <c r="D61" s="24" t="s">
        <v>52</v>
      </c>
      <c r="E61" s="29" t="s">
        <v>99</v>
      </c>
      <c r="F61" s="30" t="s">
        <v>48</v>
      </c>
      <c r="G61" s="31">
        <v>1</v>
      </c>
      <c r="H61" s="32">
        <v>0</v>
      </c>
      <c r="I61" s="33">
        <f>ROUND(ROUND(H61,2)*ROUND(G61,3),2)</f>
        <v>0</v>
      </c>
      <c r="O61">
        <f>(I61*21)/100</f>
        <v>0</v>
      </c>
      <c r="P61" t="s">
        <v>23</v>
      </c>
    </row>
    <row r="62" spans="1:16" ht="13.2" x14ac:dyDescent="0.25">
      <c r="A62" s="34" t="s">
        <v>49</v>
      </c>
      <c r="E62" s="35" t="s">
        <v>100</v>
      </c>
    </row>
    <row r="63" spans="1:16" ht="13.2" x14ac:dyDescent="0.25">
      <c r="A63" s="36" t="s">
        <v>51</v>
      </c>
      <c r="E63" s="37" t="s">
        <v>52</v>
      </c>
    </row>
    <row r="64" spans="1:16" ht="26.4" x14ac:dyDescent="0.25">
      <c r="A64" t="s">
        <v>53</v>
      </c>
      <c r="E64" s="35" t="s">
        <v>101</v>
      </c>
    </row>
    <row r="65" spans="1:18" ht="12.75" customHeight="1" x14ac:dyDescent="0.25">
      <c r="A65" s="12" t="s">
        <v>43</v>
      </c>
      <c r="B65" s="12"/>
      <c r="C65" s="38" t="s">
        <v>29</v>
      </c>
      <c r="D65" s="12"/>
      <c r="E65" s="26" t="s">
        <v>102</v>
      </c>
      <c r="F65" s="12"/>
      <c r="G65" s="12"/>
      <c r="H65" s="12"/>
      <c r="I65" s="39">
        <f>0+Q65</f>
        <v>0</v>
      </c>
      <c r="O65">
        <f>0+R65</f>
        <v>0</v>
      </c>
      <c r="Q65">
        <f>0+I66+I70+I74+I78+I82+I86+I90</f>
        <v>0</v>
      </c>
      <c r="R65">
        <f>0+O66+O70+O74+O78+O82+O86+O90</f>
        <v>0</v>
      </c>
    </row>
    <row r="66" spans="1:18" ht="13.2" x14ac:dyDescent="0.25">
      <c r="A66" s="24" t="s">
        <v>44</v>
      </c>
      <c r="B66" s="28" t="s">
        <v>103</v>
      </c>
      <c r="C66" s="28" t="s">
        <v>104</v>
      </c>
      <c r="D66" s="24" t="s">
        <v>52</v>
      </c>
      <c r="E66" s="29" t="s">
        <v>105</v>
      </c>
      <c r="F66" s="30" t="s">
        <v>74</v>
      </c>
      <c r="G66" s="31">
        <v>2</v>
      </c>
      <c r="H66" s="32">
        <v>0</v>
      </c>
      <c r="I66" s="33">
        <f>ROUND(ROUND(H66,2)*ROUND(G66,3),2)</f>
        <v>0</v>
      </c>
      <c r="O66">
        <f>(I66*21)/100</f>
        <v>0</v>
      </c>
      <c r="P66" t="s">
        <v>23</v>
      </c>
    </row>
    <row r="67" spans="1:18" ht="13.2" x14ac:dyDescent="0.25">
      <c r="A67" s="34" t="s">
        <v>49</v>
      </c>
      <c r="E67" s="35" t="s">
        <v>52</v>
      </c>
    </row>
    <row r="68" spans="1:18" ht="13.2" x14ac:dyDescent="0.25">
      <c r="A68" s="36" t="s">
        <v>51</v>
      </c>
      <c r="E68" s="37" t="s">
        <v>52</v>
      </c>
    </row>
    <row r="69" spans="1:18" ht="171.6" x14ac:dyDescent="0.25">
      <c r="A69" t="s">
        <v>53</v>
      </c>
      <c r="E69" s="35" t="s">
        <v>106</v>
      </c>
    </row>
    <row r="70" spans="1:18" ht="13.2" x14ac:dyDescent="0.25">
      <c r="A70" s="24" t="s">
        <v>44</v>
      </c>
      <c r="B70" s="28" t="s">
        <v>107</v>
      </c>
      <c r="C70" s="28" t="s">
        <v>108</v>
      </c>
      <c r="D70" s="24" t="s">
        <v>52</v>
      </c>
      <c r="E70" s="29" t="s">
        <v>109</v>
      </c>
      <c r="F70" s="30" t="s">
        <v>74</v>
      </c>
      <c r="G70" s="31">
        <v>1</v>
      </c>
      <c r="H70" s="32">
        <v>0</v>
      </c>
      <c r="I70" s="33">
        <f>ROUND(ROUND(H70,2)*ROUND(G70,3),2)</f>
        <v>0</v>
      </c>
      <c r="O70">
        <f>(I70*21)/100</f>
        <v>0</v>
      </c>
      <c r="P70" t="s">
        <v>23</v>
      </c>
    </row>
    <row r="71" spans="1:18" ht="13.2" x14ac:dyDescent="0.25">
      <c r="A71" s="34" t="s">
        <v>49</v>
      </c>
      <c r="E71" s="35" t="s">
        <v>110</v>
      </c>
    </row>
    <row r="72" spans="1:18" ht="13.2" x14ac:dyDescent="0.25">
      <c r="A72" s="36" t="s">
        <v>51</v>
      </c>
      <c r="E72" s="37" t="s">
        <v>52</v>
      </c>
    </row>
    <row r="73" spans="1:18" ht="118.8" x14ac:dyDescent="0.25">
      <c r="A73" t="s">
        <v>53</v>
      </c>
      <c r="E73" s="35" t="s">
        <v>111</v>
      </c>
    </row>
    <row r="74" spans="1:18" ht="13.2" x14ac:dyDescent="0.25">
      <c r="A74" s="24" t="s">
        <v>44</v>
      </c>
      <c r="B74" s="28" t="s">
        <v>112</v>
      </c>
      <c r="C74" s="28" t="s">
        <v>113</v>
      </c>
      <c r="D74" s="24" t="s">
        <v>52</v>
      </c>
      <c r="E74" s="29" t="s">
        <v>114</v>
      </c>
      <c r="F74" s="30" t="s">
        <v>115</v>
      </c>
      <c r="G74" s="31">
        <v>114</v>
      </c>
      <c r="H74" s="32">
        <v>0</v>
      </c>
      <c r="I74" s="33">
        <f>ROUND(ROUND(H74,2)*ROUND(G74,3),2)</f>
        <v>0</v>
      </c>
      <c r="O74">
        <f>(I74*21)/100</f>
        <v>0</v>
      </c>
      <c r="P74" t="s">
        <v>23</v>
      </c>
    </row>
    <row r="75" spans="1:18" ht="26.4" x14ac:dyDescent="0.25">
      <c r="A75" s="34" t="s">
        <v>49</v>
      </c>
      <c r="E75" s="35" t="s">
        <v>116</v>
      </c>
    </row>
    <row r="76" spans="1:18" ht="13.2" x14ac:dyDescent="0.25">
      <c r="A76" s="36" t="s">
        <v>51</v>
      </c>
      <c r="E76" s="37" t="s">
        <v>117</v>
      </c>
    </row>
    <row r="77" spans="1:18" ht="39.6" x14ac:dyDescent="0.25">
      <c r="A77" t="s">
        <v>53</v>
      </c>
      <c r="E77" s="35" t="s">
        <v>118</v>
      </c>
    </row>
    <row r="78" spans="1:18" ht="13.2" x14ac:dyDescent="0.25">
      <c r="A78" s="24" t="s">
        <v>44</v>
      </c>
      <c r="B78" s="28" t="s">
        <v>119</v>
      </c>
      <c r="C78" s="28" t="s">
        <v>120</v>
      </c>
      <c r="D78" s="24" t="s">
        <v>52</v>
      </c>
      <c r="E78" s="29" t="s">
        <v>121</v>
      </c>
      <c r="F78" s="30" t="s">
        <v>115</v>
      </c>
      <c r="G78" s="31">
        <v>114</v>
      </c>
      <c r="H78" s="32">
        <v>0</v>
      </c>
      <c r="I78" s="33">
        <f>ROUND(ROUND(H78,2)*ROUND(G78,3),2)</f>
        <v>0</v>
      </c>
      <c r="O78">
        <f>(I78*21)/100</f>
        <v>0</v>
      </c>
      <c r="P78" t="s">
        <v>23</v>
      </c>
    </row>
    <row r="79" spans="1:18" ht="13.2" x14ac:dyDescent="0.25">
      <c r="A79" s="34" t="s">
        <v>49</v>
      </c>
      <c r="E79" s="35" t="s">
        <v>122</v>
      </c>
    </row>
    <row r="80" spans="1:18" ht="13.2" x14ac:dyDescent="0.25">
      <c r="A80" s="36" t="s">
        <v>51</v>
      </c>
      <c r="E80" s="37" t="s">
        <v>123</v>
      </c>
    </row>
    <row r="81" spans="1:16" ht="316.8" x14ac:dyDescent="0.25">
      <c r="A81" t="s">
        <v>53</v>
      </c>
      <c r="E81" s="35" t="s">
        <v>124</v>
      </c>
    </row>
    <row r="82" spans="1:16" ht="13.2" x14ac:dyDescent="0.25">
      <c r="A82" s="24" t="s">
        <v>44</v>
      </c>
      <c r="B82" s="28" t="s">
        <v>125</v>
      </c>
      <c r="C82" s="28" t="s">
        <v>126</v>
      </c>
      <c r="D82" s="24" t="s">
        <v>52</v>
      </c>
      <c r="E82" s="29" t="s">
        <v>127</v>
      </c>
      <c r="F82" s="30" t="s">
        <v>128</v>
      </c>
      <c r="G82" s="31">
        <v>570</v>
      </c>
      <c r="H82" s="32">
        <v>0</v>
      </c>
      <c r="I82" s="33">
        <f>ROUND(ROUND(H82,2)*ROUND(G82,3),2)</f>
        <v>0</v>
      </c>
      <c r="O82">
        <f>(I82*21)/100</f>
        <v>0</v>
      </c>
      <c r="P82" t="s">
        <v>23</v>
      </c>
    </row>
    <row r="83" spans="1:16" ht="26.4" x14ac:dyDescent="0.25">
      <c r="A83" s="34" t="s">
        <v>49</v>
      </c>
      <c r="E83" s="35" t="s">
        <v>129</v>
      </c>
    </row>
    <row r="84" spans="1:16" ht="13.2" x14ac:dyDescent="0.25">
      <c r="A84" s="36" t="s">
        <v>51</v>
      </c>
      <c r="E84" s="37" t="s">
        <v>130</v>
      </c>
    </row>
    <row r="85" spans="1:16" ht="39.6" x14ac:dyDescent="0.25">
      <c r="A85" t="s">
        <v>53</v>
      </c>
      <c r="E85" s="35" t="s">
        <v>131</v>
      </c>
    </row>
    <row r="86" spans="1:16" ht="13.2" x14ac:dyDescent="0.25">
      <c r="A86" s="24" t="s">
        <v>44</v>
      </c>
      <c r="B86" s="28" t="s">
        <v>132</v>
      </c>
      <c r="C86" s="28" t="s">
        <v>133</v>
      </c>
      <c r="D86" s="24" t="s">
        <v>52</v>
      </c>
      <c r="E86" s="29" t="s">
        <v>134</v>
      </c>
      <c r="F86" s="30" t="s">
        <v>128</v>
      </c>
      <c r="G86" s="31">
        <v>570</v>
      </c>
      <c r="H86" s="32">
        <v>0</v>
      </c>
      <c r="I86" s="33">
        <f>ROUND(ROUND(H86,2)*ROUND(G86,3),2)</f>
        <v>0</v>
      </c>
      <c r="O86">
        <f>(I86*21)/100</f>
        <v>0</v>
      </c>
      <c r="P86" t="s">
        <v>23</v>
      </c>
    </row>
    <row r="87" spans="1:16" ht="13.2" x14ac:dyDescent="0.25">
      <c r="A87" s="34" t="s">
        <v>49</v>
      </c>
      <c r="E87" s="35" t="s">
        <v>135</v>
      </c>
    </row>
    <row r="88" spans="1:16" ht="13.2" x14ac:dyDescent="0.25">
      <c r="A88" s="36" t="s">
        <v>51</v>
      </c>
      <c r="E88" s="37" t="s">
        <v>130</v>
      </c>
    </row>
    <row r="89" spans="1:16" ht="26.4" x14ac:dyDescent="0.25">
      <c r="A89" t="s">
        <v>53</v>
      </c>
      <c r="E89" s="35" t="s">
        <v>136</v>
      </c>
    </row>
    <row r="90" spans="1:16" ht="13.2" x14ac:dyDescent="0.25">
      <c r="A90" s="24" t="s">
        <v>44</v>
      </c>
      <c r="B90" s="28" t="s">
        <v>137</v>
      </c>
      <c r="C90" s="28" t="s">
        <v>138</v>
      </c>
      <c r="D90" s="24" t="s">
        <v>52</v>
      </c>
      <c r="E90" s="29" t="s">
        <v>139</v>
      </c>
      <c r="F90" s="30" t="s">
        <v>128</v>
      </c>
      <c r="G90" s="31">
        <v>158.256</v>
      </c>
      <c r="H90" s="32">
        <v>0</v>
      </c>
      <c r="I90" s="33">
        <f>ROUND(ROUND(H90,2)*ROUND(G90,3),2)</f>
        <v>0</v>
      </c>
      <c r="O90">
        <f>(I90*21)/100</f>
        <v>0</v>
      </c>
      <c r="P90" t="s">
        <v>23</v>
      </c>
    </row>
    <row r="91" spans="1:16" ht="13.2" x14ac:dyDescent="0.25">
      <c r="A91" s="34" t="s">
        <v>49</v>
      </c>
      <c r="E91" s="35" t="s">
        <v>140</v>
      </c>
    </row>
    <row r="92" spans="1:16" ht="13.2" x14ac:dyDescent="0.25">
      <c r="A92" s="36" t="s">
        <v>51</v>
      </c>
      <c r="E92" s="37" t="s">
        <v>141</v>
      </c>
    </row>
    <row r="93" spans="1:16" ht="39.6" x14ac:dyDescent="0.25">
      <c r="A93" t="s">
        <v>53</v>
      </c>
      <c r="E93" s="35" t="s">
        <v>142</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8"/>
      <c r="C1" s="8"/>
      <c r="D1" s="8"/>
      <c r="E1" s="8" t="s">
        <v>0</v>
      </c>
      <c r="F1" s="8"/>
      <c r="G1" s="8"/>
      <c r="H1" s="8"/>
      <c r="I1" s="8"/>
      <c r="P1" t="s">
        <v>22</v>
      </c>
    </row>
    <row r="2" spans="1:18" ht="25.05" customHeight="1" x14ac:dyDescent="0.25">
      <c r="B2" s="8"/>
      <c r="C2" s="8"/>
      <c r="D2" s="8"/>
      <c r="E2" s="9" t="s">
        <v>13</v>
      </c>
      <c r="F2" s="8"/>
      <c r="G2" s="8"/>
      <c r="H2" s="12"/>
      <c r="I2" s="12"/>
      <c r="O2">
        <f>0+O8+O37+O46+O59+O64+O69</f>
        <v>0</v>
      </c>
      <c r="P2" t="s">
        <v>22</v>
      </c>
    </row>
    <row r="3" spans="1:18" ht="15" customHeight="1" x14ac:dyDescent="0.25">
      <c r="A3" t="s">
        <v>12</v>
      </c>
      <c r="B3" s="16" t="s">
        <v>14</v>
      </c>
      <c r="C3" s="4" t="s">
        <v>15</v>
      </c>
      <c r="D3" s="7"/>
      <c r="E3" s="17" t="s">
        <v>16</v>
      </c>
      <c r="F3" s="8"/>
      <c r="G3" s="15"/>
      <c r="H3" s="14" t="s">
        <v>143</v>
      </c>
      <c r="I3" s="40">
        <f>0+I8+I37+I46+I59+I64+I69</f>
        <v>0</v>
      </c>
      <c r="O3" t="s">
        <v>19</v>
      </c>
      <c r="P3" t="s">
        <v>23</v>
      </c>
    </row>
    <row r="4" spans="1:18" ht="15" customHeight="1" x14ac:dyDescent="0.25">
      <c r="A4" t="s">
        <v>17</v>
      </c>
      <c r="B4" s="19" t="s">
        <v>18</v>
      </c>
      <c r="C4" s="3" t="s">
        <v>143</v>
      </c>
      <c r="D4" s="2"/>
      <c r="E4" s="20" t="s">
        <v>144</v>
      </c>
      <c r="F4" s="12"/>
      <c r="G4" s="12"/>
      <c r="H4" s="21"/>
      <c r="I4" s="21"/>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8" t="s">
        <v>39</v>
      </c>
      <c r="I6" s="18" t="s">
        <v>41</v>
      </c>
    </row>
    <row r="7" spans="1:18" ht="12.75" customHeight="1" x14ac:dyDescent="0.25">
      <c r="A7" s="18" t="s">
        <v>27</v>
      </c>
      <c r="B7" s="18" t="s">
        <v>29</v>
      </c>
      <c r="C7" s="18" t="s">
        <v>23</v>
      </c>
      <c r="D7" s="18" t="s">
        <v>22</v>
      </c>
      <c r="E7" s="18" t="s">
        <v>33</v>
      </c>
      <c r="F7" s="18" t="s">
        <v>35</v>
      </c>
      <c r="G7" s="18" t="s">
        <v>37</v>
      </c>
      <c r="H7" s="18" t="s">
        <v>40</v>
      </c>
      <c r="I7" s="18" t="s">
        <v>42</v>
      </c>
    </row>
    <row r="8" spans="1:18" ht="12.75" customHeight="1" x14ac:dyDescent="0.25">
      <c r="A8" s="21" t="s">
        <v>43</v>
      </c>
      <c r="B8" s="21"/>
      <c r="C8" s="25" t="s">
        <v>27</v>
      </c>
      <c r="D8" s="21"/>
      <c r="E8" s="26" t="s">
        <v>25</v>
      </c>
      <c r="F8" s="21"/>
      <c r="G8" s="21"/>
      <c r="H8" s="21"/>
      <c r="I8" s="27">
        <f>0+Q8</f>
        <v>0</v>
      </c>
      <c r="O8">
        <f>0+R8</f>
        <v>0</v>
      </c>
      <c r="Q8">
        <f>0+I9+I13+I17+I21+I25+I29+I33</f>
        <v>0</v>
      </c>
      <c r="R8">
        <f>0+O9+O13+O17+O21+O25+O29+O33</f>
        <v>0</v>
      </c>
    </row>
    <row r="9" spans="1:18" ht="13.2" x14ac:dyDescent="0.25">
      <c r="A9" s="24" t="s">
        <v>44</v>
      </c>
      <c r="B9" s="28" t="s">
        <v>29</v>
      </c>
      <c r="C9" s="28" t="s">
        <v>145</v>
      </c>
      <c r="D9" s="24" t="s">
        <v>52</v>
      </c>
      <c r="E9" s="29" t="s">
        <v>146</v>
      </c>
      <c r="F9" s="30" t="s">
        <v>115</v>
      </c>
      <c r="G9" s="31">
        <v>5.4</v>
      </c>
      <c r="H9" s="32">
        <v>0</v>
      </c>
      <c r="I9" s="33">
        <f>ROUND(ROUND(H9,2)*ROUND(G9,3),2)</f>
        <v>0</v>
      </c>
      <c r="O9">
        <f>(I9*21)/100</f>
        <v>0</v>
      </c>
      <c r="P9" t="s">
        <v>23</v>
      </c>
    </row>
    <row r="10" spans="1:18" ht="13.2" x14ac:dyDescent="0.25">
      <c r="A10" s="34" t="s">
        <v>49</v>
      </c>
      <c r="E10" s="35" t="s">
        <v>52</v>
      </c>
    </row>
    <row r="11" spans="1:18" ht="13.2" x14ac:dyDescent="0.25">
      <c r="A11" s="36" t="s">
        <v>51</v>
      </c>
      <c r="E11" s="37" t="s">
        <v>147</v>
      </c>
    </row>
    <row r="12" spans="1:18" ht="26.4" x14ac:dyDescent="0.25">
      <c r="A12" t="s">
        <v>53</v>
      </c>
      <c r="E12" s="35" t="s">
        <v>148</v>
      </c>
    </row>
    <row r="13" spans="1:18" ht="13.2" x14ac:dyDescent="0.25">
      <c r="A13" s="24" t="s">
        <v>44</v>
      </c>
      <c r="B13" s="28" t="s">
        <v>23</v>
      </c>
      <c r="C13" s="28" t="s">
        <v>149</v>
      </c>
      <c r="D13" s="24" t="s">
        <v>46</v>
      </c>
      <c r="E13" s="29" t="s">
        <v>150</v>
      </c>
      <c r="F13" s="30" t="s">
        <v>48</v>
      </c>
      <c r="G13" s="31">
        <v>1</v>
      </c>
      <c r="H13" s="32">
        <v>0</v>
      </c>
      <c r="I13" s="33">
        <f>ROUND(ROUND(H13,2)*ROUND(G13,3),2)</f>
        <v>0</v>
      </c>
      <c r="O13">
        <f>(I13*21)/100</f>
        <v>0</v>
      </c>
      <c r="P13" t="s">
        <v>23</v>
      </c>
    </row>
    <row r="14" spans="1:18" ht="26.4" x14ac:dyDescent="0.25">
      <c r="A14" s="34" t="s">
        <v>49</v>
      </c>
      <c r="E14" s="35" t="s">
        <v>151</v>
      </c>
    </row>
    <row r="15" spans="1:18" ht="13.2" x14ac:dyDescent="0.25">
      <c r="A15" s="36" t="s">
        <v>51</v>
      </c>
      <c r="E15" s="37" t="s">
        <v>52</v>
      </c>
    </row>
    <row r="16" spans="1:18" ht="13.2" x14ac:dyDescent="0.25">
      <c r="A16" t="s">
        <v>53</v>
      </c>
      <c r="E16" s="35" t="s">
        <v>54</v>
      </c>
    </row>
    <row r="17" spans="1:16" ht="13.2" x14ac:dyDescent="0.25">
      <c r="A17" s="24" t="s">
        <v>44</v>
      </c>
      <c r="B17" s="28" t="s">
        <v>22</v>
      </c>
      <c r="C17" s="28" t="s">
        <v>149</v>
      </c>
      <c r="D17" s="24" t="s">
        <v>55</v>
      </c>
      <c r="E17" s="29" t="s">
        <v>150</v>
      </c>
      <c r="F17" s="30" t="s">
        <v>48</v>
      </c>
      <c r="G17" s="31">
        <v>1</v>
      </c>
      <c r="H17" s="32">
        <v>0</v>
      </c>
      <c r="I17" s="33">
        <f>ROUND(ROUND(H17,2)*ROUND(G17,3),2)</f>
        <v>0</v>
      </c>
      <c r="O17">
        <f>(I17*21)/100</f>
        <v>0</v>
      </c>
      <c r="P17" t="s">
        <v>23</v>
      </c>
    </row>
    <row r="18" spans="1:16" ht="26.4" x14ac:dyDescent="0.25">
      <c r="A18" s="34" t="s">
        <v>49</v>
      </c>
      <c r="E18" s="35" t="s">
        <v>152</v>
      </c>
    </row>
    <row r="19" spans="1:16" ht="13.2" x14ac:dyDescent="0.25">
      <c r="A19" s="36" t="s">
        <v>51</v>
      </c>
      <c r="E19" s="37" t="s">
        <v>52</v>
      </c>
    </row>
    <row r="20" spans="1:16" ht="13.2" x14ac:dyDescent="0.25">
      <c r="A20" t="s">
        <v>53</v>
      </c>
      <c r="E20" s="35" t="s">
        <v>54</v>
      </c>
    </row>
    <row r="21" spans="1:16" ht="13.2" x14ac:dyDescent="0.25">
      <c r="A21" s="24" t="s">
        <v>44</v>
      </c>
      <c r="B21" s="28" t="s">
        <v>33</v>
      </c>
      <c r="C21" s="28" t="s">
        <v>153</v>
      </c>
      <c r="D21" s="24" t="s">
        <v>52</v>
      </c>
      <c r="E21" s="29" t="s">
        <v>154</v>
      </c>
      <c r="F21" s="30" t="s">
        <v>128</v>
      </c>
      <c r="G21" s="31">
        <v>18</v>
      </c>
      <c r="H21" s="32">
        <v>0</v>
      </c>
      <c r="I21" s="33">
        <f>ROUND(ROUND(H21,2)*ROUND(G21,3),2)</f>
        <v>0</v>
      </c>
      <c r="O21">
        <f>(I21*21)/100</f>
        <v>0</v>
      </c>
      <c r="P21" t="s">
        <v>23</v>
      </c>
    </row>
    <row r="22" spans="1:16" ht="13.2" x14ac:dyDescent="0.25">
      <c r="A22" s="34" t="s">
        <v>49</v>
      </c>
      <c r="E22" s="35" t="s">
        <v>155</v>
      </c>
    </row>
    <row r="23" spans="1:16" ht="13.2" x14ac:dyDescent="0.25">
      <c r="A23" s="36" t="s">
        <v>51</v>
      </c>
      <c r="E23" s="37" t="s">
        <v>156</v>
      </c>
    </row>
    <row r="24" spans="1:16" ht="13.2" x14ac:dyDescent="0.25">
      <c r="A24" t="s">
        <v>53</v>
      </c>
      <c r="E24" s="35" t="s">
        <v>54</v>
      </c>
    </row>
    <row r="25" spans="1:16" ht="13.2" x14ac:dyDescent="0.25">
      <c r="A25" s="24" t="s">
        <v>44</v>
      </c>
      <c r="B25" s="28" t="s">
        <v>35</v>
      </c>
      <c r="C25" s="28" t="s">
        <v>157</v>
      </c>
      <c r="D25" s="24" t="s">
        <v>52</v>
      </c>
      <c r="E25" s="29" t="s">
        <v>158</v>
      </c>
      <c r="F25" s="30" t="s">
        <v>159</v>
      </c>
      <c r="G25" s="31">
        <v>4</v>
      </c>
      <c r="H25" s="32">
        <v>0</v>
      </c>
      <c r="I25" s="33">
        <f>ROUND(ROUND(H25,2)*ROUND(G25,3),2)</f>
        <v>0</v>
      </c>
      <c r="O25">
        <f>(I25*21)/100</f>
        <v>0</v>
      </c>
      <c r="P25" t="s">
        <v>23</v>
      </c>
    </row>
    <row r="26" spans="1:16" ht="13.2" x14ac:dyDescent="0.25">
      <c r="A26" s="34" t="s">
        <v>49</v>
      </c>
      <c r="E26" s="35" t="s">
        <v>160</v>
      </c>
    </row>
    <row r="27" spans="1:16" ht="13.2" x14ac:dyDescent="0.25">
      <c r="A27" s="36" t="s">
        <v>51</v>
      </c>
      <c r="E27" s="37" t="s">
        <v>52</v>
      </c>
    </row>
    <row r="28" spans="1:16" ht="13.2" x14ac:dyDescent="0.25">
      <c r="A28" t="s">
        <v>53</v>
      </c>
      <c r="E28" s="35" t="s">
        <v>54</v>
      </c>
    </row>
    <row r="29" spans="1:16" ht="13.2" x14ac:dyDescent="0.25">
      <c r="A29" s="24" t="s">
        <v>44</v>
      </c>
      <c r="B29" s="28" t="s">
        <v>37</v>
      </c>
      <c r="C29" s="28" t="s">
        <v>161</v>
      </c>
      <c r="D29" s="24" t="s">
        <v>52</v>
      </c>
      <c r="E29" s="29" t="s">
        <v>162</v>
      </c>
      <c r="F29" s="30" t="s">
        <v>128</v>
      </c>
      <c r="G29" s="31">
        <v>18</v>
      </c>
      <c r="H29" s="32">
        <v>0</v>
      </c>
      <c r="I29" s="33">
        <f>ROUND(ROUND(H29,2)*ROUND(G29,3),2)</f>
        <v>0</v>
      </c>
      <c r="O29">
        <f>(I29*21)/100</f>
        <v>0</v>
      </c>
      <c r="P29" t="s">
        <v>23</v>
      </c>
    </row>
    <row r="30" spans="1:16" ht="13.2" x14ac:dyDescent="0.25">
      <c r="A30" s="34" t="s">
        <v>49</v>
      </c>
      <c r="E30" s="35" t="s">
        <v>163</v>
      </c>
    </row>
    <row r="31" spans="1:16" ht="13.2" x14ac:dyDescent="0.25">
      <c r="A31" s="36" t="s">
        <v>51</v>
      </c>
      <c r="E31" s="37" t="s">
        <v>156</v>
      </c>
    </row>
    <row r="32" spans="1:16" ht="13.2" x14ac:dyDescent="0.25">
      <c r="A32" t="s">
        <v>53</v>
      </c>
      <c r="E32" s="35" t="s">
        <v>54</v>
      </c>
    </row>
    <row r="33" spans="1:18" ht="13.2" x14ac:dyDescent="0.25">
      <c r="A33" s="24" t="s">
        <v>44</v>
      </c>
      <c r="B33" s="28" t="s">
        <v>67</v>
      </c>
      <c r="C33" s="28" t="s">
        <v>164</v>
      </c>
      <c r="D33" s="24" t="s">
        <v>52</v>
      </c>
      <c r="E33" s="29" t="s">
        <v>165</v>
      </c>
      <c r="F33" s="30" t="s">
        <v>74</v>
      </c>
      <c r="G33" s="31">
        <v>1</v>
      </c>
      <c r="H33" s="32">
        <v>0</v>
      </c>
      <c r="I33" s="33">
        <f>ROUND(ROUND(H33,2)*ROUND(G33,3),2)</f>
        <v>0</v>
      </c>
      <c r="O33">
        <f>(I33*21)/100</f>
        <v>0</v>
      </c>
      <c r="P33" t="s">
        <v>23</v>
      </c>
    </row>
    <row r="34" spans="1:18" ht="13.2" x14ac:dyDescent="0.25">
      <c r="A34" s="34" t="s">
        <v>49</v>
      </c>
      <c r="E34" s="35" t="s">
        <v>166</v>
      </c>
    </row>
    <row r="35" spans="1:18" ht="13.2" x14ac:dyDescent="0.25">
      <c r="A35" s="36" t="s">
        <v>51</v>
      </c>
      <c r="E35" s="37" t="s">
        <v>52</v>
      </c>
    </row>
    <row r="36" spans="1:18" ht="13.2" x14ac:dyDescent="0.25">
      <c r="A36" t="s">
        <v>53</v>
      </c>
      <c r="E36" s="35" t="s">
        <v>60</v>
      </c>
    </row>
    <row r="37" spans="1:18" ht="12.75" customHeight="1" x14ac:dyDescent="0.25">
      <c r="A37" s="12" t="s">
        <v>43</v>
      </c>
      <c r="B37" s="12"/>
      <c r="C37" s="38" t="s">
        <v>29</v>
      </c>
      <c r="D37" s="12"/>
      <c r="E37" s="26" t="s">
        <v>102</v>
      </c>
      <c r="F37" s="12"/>
      <c r="G37" s="12"/>
      <c r="H37" s="12"/>
      <c r="I37" s="39">
        <f>0+Q37</f>
        <v>0</v>
      </c>
      <c r="O37">
        <f>0+R37</f>
        <v>0</v>
      </c>
      <c r="Q37">
        <f>0+I38+I42</f>
        <v>0</v>
      </c>
      <c r="R37">
        <f>0+O38+O42</f>
        <v>0</v>
      </c>
    </row>
    <row r="38" spans="1:18" ht="26.4" x14ac:dyDescent="0.25">
      <c r="A38" s="24" t="s">
        <v>44</v>
      </c>
      <c r="B38" s="28" t="s">
        <v>71</v>
      </c>
      <c r="C38" s="28" t="s">
        <v>167</v>
      </c>
      <c r="D38" s="24" t="s">
        <v>52</v>
      </c>
      <c r="E38" s="29" t="s">
        <v>168</v>
      </c>
      <c r="F38" s="30" t="s">
        <v>115</v>
      </c>
      <c r="G38" s="31">
        <v>5.4</v>
      </c>
      <c r="H38" s="32">
        <v>0</v>
      </c>
      <c r="I38" s="33">
        <f>ROUND(ROUND(H38,2)*ROUND(G38,3),2)</f>
        <v>0</v>
      </c>
      <c r="O38">
        <f>(I38*21)/100</f>
        <v>0</v>
      </c>
      <c r="P38" t="s">
        <v>23</v>
      </c>
    </row>
    <row r="39" spans="1:18" ht="13.2" x14ac:dyDescent="0.25">
      <c r="A39" s="34" t="s">
        <v>49</v>
      </c>
      <c r="E39" s="35" t="s">
        <v>169</v>
      </c>
    </row>
    <row r="40" spans="1:18" ht="13.2" x14ac:dyDescent="0.25">
      <c r="A40" s="36" t="s">
        <v>51</v>
      </c>
      <c r="E40" s="37" t="s">
        <v>170</v>
      </c>
    </row>
    <row r="41" spans="1:18" ht="66" x14ac:dyDescent="0.25">
      <c r="A41" t="s">
        <v>53</v>
      </c>
      <c r="E41" s="35" t="s">
        <v>171</v>
      </c>
    </row>
    <row r="42" spans="1:18" ht="13.2" x14ac:dyDescent="0.25">
      <c r="A42" s="24" t="s">
        <v>44</v>
      </c>
      <c r="B42" s="28" t="s">
        <v>40</v>
      </c>
      <c r="C42" s="28" t="s">
        <v>172</v>
      </c>
      <c r="D42" s="24" t="s">
        <v>52</v>
      </c>
      <c r="E42" s="29" t="s">
        <v>173</v>
      </c>
      <c r="F42" s="30" t="s">
        <v>115</v>
      </c>
      <c r="G42" s="31">
        <v>8.5500000000000007</v>
      </c>
      <c r="H42" s="32">
        <v>0</v>
      </c>
      <c r="I42" s="33">
        <f>ROUND(ROUND(H42,2)*ROUND(G42,3),2)</f>
        <v>0</v>
      </c>
      <c r="O42">
        <f>(I42*21)/100</f>
        <v>0</v>
      </c>
      <c r="P42" t="s">
        <v>23</v>
      </c>
    </row>
    <row r="43" spans="1:18" ht="13.2" x14ac:dyDescent="0.25">
      <c r="A43" s="34" t="s">
        <v>49</v>
      </c>
      <c r="E43" s="35" t="s">
        <v>174</v>
      </c>
    </row>
    <row r="44" spans="1:18" ht="13.2" x14ac:dyDescent="0.25">
      <c r="A44" s="36" t="s">
        <v>51</v>
      </c>
      <c r="E44" s="37" t="s">
        <v>175</v>
      </c>
    </row>
    <row r="45" spans="1:18" ht="66" x14ac:dyDescent="0.25">
      <c r="A45" t="s">
        <v>53</v>
      </c>
      <c r="E45" s="35" t="s">
        <v>171</v>
      </c>
    </row>
    <row r="46" spans="1:18" ht="12.75" customHeight="1" x14ac:dyDescent="0.25">
      <c r="A46" s="12" t="s">
        <v>43</v>
      </c>
      <c r="B46" s="12"/>
      <c r="C46" s="38" t="s">
        <v>23</v>
      </c>
      <c r="D46" s="12"/>
      <c r="E46" s="26" t="s">
        <v>176</v>
      </c>
      <c r="F46" s="12"/>
      <c r="G46" s="12"/>
      <c r="H46" s="12"/>
      <c r="I46" s="39">
        <f>0+Q46</f>
        <v>0</v>
      </c>
      <c r="O46">
        <f>0+R46</f>
        <v>0</v>
      </c>
      <c r="Q46">
        <f>0+I47+I51+I55</f>
        <v>0</v>
      </c>
      <c r="R46">
        <f>0+O47+O51+O55</f>
        <v>0</v>
      </c>
    </row>
    <row r="47" spans="1:18" ht="13.2" x14ac:dyDescent="0.25">
      <c r="A47" s="24" t="s">
        <v>44</v>
      </c>
      <c r="B47" s="28" t="s">
        <v>42</v>
      </c>
      <c r="C47" s="28" t="s">
        <v>177</v>
      </c>
      <c r="D47" s="24" t="s">
        <v>52</v>
      </c>
      <c r="E47" s="29" t="s">
        <v>178</v>
      </c>
      <c r="F47" s="30" t="s">
        <v>128</v>
      </c>
      <c r="G47" s="31">
        <v>77.400000000000006</v>
      </c>
      <c r="H47" s="32">
        <v>0</v>
      </c>
      <c r="I47" s="33">
        <f>ROUND(ROUND(H47,2)*ROUND(G47,3),2)</f>
        <v>0</v>
      </c>
      <c r="O47">
        <f>(I47*21)/100</f>
        <v>0</v>
      </c>
      <c r="P47" t="s">
        <v>23</v>
      </c>
    </row>
    <row r="48" spans="1:18" ht="13.2" x14ac:dyDescent="0.25">
      <c r="A48" s="34" t="s">
        <v>49</v>
      </c>
      <c r="E48" s="35" t="s">
        <v>179</v>
      </c>
    </row>
    <row r="49" spans="1:18" ht="13.2" x14ac:dyDescent="0.25">
      <c r="A49" s="36" t="s">
        <v>51</v>
      </c>
      <c r="E49" s="37" t="s">
        <v>180</v>
      </c>
    </row>
    <row r="50" spans="1:18" ht="105.6" x14ac:dyDescent="0.25">
      <c r="A50" t="s">
        <v>53</v>
      </c>
      <c r="E50" s="35" t="s">
        <v>181</v>
      </c>
    </row>
    <row r="51" spans="1:18" ht="13.2" x14ac:dyDescent="0.25">
      <c r="A51" s="24" t="s">
        <v>44</v>
      </c>
      <c r="B51" s="28" t="s">
        <v>82</v>
      </c>
      <c r="C51" s="28" t="s">
        <v>182</v>
      </c>
      <c r="D51" s="24" t="s">
        <v>52</v>
      </c>
      <c r="E51" s="29" t="s">
        <v>183</v>
      </c>
      <c r="F51" s="30" t="s">
        <v>115</v>
      </c>
      <c r="G51" s="31">
        <v>5.4</v>
      </c>
      <c r="H51" s="32">
        <v>0</v>
      </c>
      <c r="I51" s="33">
        <f>ROUND(ROUND(H51,2)*ROUND(G51,3),2)</f>
        <v>0</v>
      </c>
      <c r="O51">
        <f>(I51*21)/100</f>
        <v>0</v>
      </c>
      <c r="P51" t="s">
        <v>23</v>
      </c>
    </row>
    <row r="52" spans="1:18" ht="13.2" x14ac:dyDescent="0.25">
      <c r="A52" s="34" t="s">
        <v>49</v>
      </c>
      <c r="E52" s="35" t="s">
        <v>184</v>
      </c>
    </row>
    <row r="53" spans="1:18" ht="13.2" x14ac:dyDescent="0.25">
      <c r="A53" s="36" t="s">
        <v>51</v>
      </c>
      <c r="E53" s="37" t="s">
        <v>185</v>
      </c>
    </row>
    <row r="54" spans="1:18" ht="39.6" x14ac:dyDescent="0.25">
      <c r="A54" t="s">
        <v>53</v>
      </c>
      <c r="E54" s="35" t="s">
        <v>186</v>
      </c>
    </row>
    <row r="55" spans="1:18" ht="13.2" x14ac:dyDescent="0.25">
      <c r="A55" s="24" t="s">
        <v>44</v>
      </c>
      <c r="B55" s="28" t="s">
        <v>87</v>
      </c>
      <c r="C55" s="28" t="s">
        <v>187</v>
      </c>
      <c r="D55" s="24" t="s">
        <v>52</v>
      </c>
      <c r="E55" s="29" t="s">
        <v>188</v>
      </c>
      <c r="F55" s="30" t="s">
        <v>115</v>
      </c>
      <c r="G55" s="31">
        <v>10.8</v>
      </c>
      <c r="H55" s="32">
        <v>0</v>
      </c>
      <c r="I55" s="33">
        <f>ROUND(ROUND(H55,2)*ROUND(G55,3),2)</f>
        <v>0</v>
      </c>
      <c r="O55">
        <f>(I55*21)/100</f>
        <v>0</v>
      </c>
      <c r="P55" t="s">
        <v>23</v>
      </c>
    </row>
    <row r="56" spans="1:18" ht="13.2" x14ac:dyDescent="0.25">
      <c r="A56" s="34" t="s">
        <v>49</v>
      </c>
      <c r="E56" s="35" t="s">
        <v>189</v>
      </c>
    </row>
    <row r="57" spans="1:18" ht="13.2" x14ac:dyDescent="0.25">
      <c r="A57" s="36" t="s">
        <v>51</v>
      </c>
      <c r="E57" s="37" t="s">
        <v>190</v>
      </c>
    </row>
    <row r="58" spans="1:18" ht="237.6" x14ac:dyDescent="0.25">
      <c r="A58" t="s">
        <v>53</v>
      </c>
      <c r="E58" s="35" t="s">
        <v>191</v>
      </c>
    </row>
    <row r="59" spans="1:18" ht="12.75" customHeight="1" x14ac:dyDescent="0.25">
      <c r="A59" s="12" t="s">
        <v>43</v>
      </c>
      <c r="B59" s="12"/>
      <c r="C59" s="38" t="s">
        <v>22</v>
      </c>
      <c r="D59" s="12"/>
      <c r="E59" s="26" t="s">
        <v>192</v>
      </c>
      <c r="F59" s="12"/>
      <c r="G59" s="12"/>
      <c r="H59" s="12"/>
      <c r="I59" s="39">
        <f>0+Q59</f>
        <v>0</v>
      </c>
      <c r="O59">
        <f>0+R59</f>
        <v>0</v>
      </c>
      <c r="Q59">
        <f>0+I60</f>
        <v>0</v>
      </c>
      <c r="R59">
        <f>0+O60</f>
        <v>0</v>
      </c>
    </row>
    <row r="60" spans="1:18" ht="13.2" x14ac:dyDescent="0.25">
      <c r="A60" s="24" t="s">
        <v>44</v>
      </c>
      <c r="B60" s="28" t="s">
        <v>92</v>
      </c>
      <c r="C60" s="28" t="s">
        <v>193</v>
      </c>
      <c r="D60" s="24" t="s">
        <v>52</v>
      </c>
      <c r="E60" s="29" t="s">
        <v>194</v>
      </c>
      <c r="F60" s="30" t="s">
        <v>115</v>
      </c>
      <c r="G60" s="31">
        <v>1.76</v>
      </c>
      <c r="H60" s="32">
        <v>0</v>
      </c>
      <c r="I60" s="33">
        <f>ROUND(ROUND(H60,2)*ROUND(G60,3),2)</f>
        <v>0</v>
      </c>
      <c r="O60">
        <f>(I60*21)/100</f>
        <v>0</v>
      </c>
      <c r="P60" t="s">
        <v>23</v>
      </c>
    </row>
    <row r="61" spans="1:18" ht="13.2" x14ac:dyDescent="0.25">
      <c r="A61" s="34" t="s">
        <v>49</v>
      </c>
      <c r="E61" s="35" t="s">
        <v>195</v>
      </c>
    </row>
    <row r="62" spans="1:18" ht="13.2" x14ac:dyDescent="0.25">
      <c r="A62" s="36" t="s">
        <v>51</v>
      </c>
      <c r="E62" s="37" t="s">
        <v>196</v>
      </c>
    </row>
    <row r="63" spans="1:18" ht="303.60000000000002" x14ac:dyDescent="0.25">
      <c r="A63" t="s">
        <v>53</v>
      </c>
      <c r="E63" s="35" t="s">
        <v>197</v>
      </c>
    </row>
    <row r="64" spans="1:18" ht="12.75" customHeight="1" x14ac:dyDescent="0.25">
      <c r="A64" s="12" t="s">
        <v>43</v>
      </c>
      <c r="B64" s="12"/>
      <c r="C64" s="38" t="s">
        <v>35</v>
      </c>
      <c r="D64" s="12"/>
      <c r="E64" s="26" t="s">
        <v>198</v>
      </c>
      <c r="F64" s="12"/>
      <c r="G64" s="12"/>
      <c r="H64" s="12"/>
      <c r="I64" s="39">
        <f>0+Q64</f>
        <v>0</v>
      </c>
      <c r="O64">
        <f>0+R64</f>
        <v>0</v>
      </c>
      <c r="Q64">
        <f>0+I65</f>
        <v>0</v>
      </c>
      <c r="R64">
        <f>0+O65</f>
        <v>0</v>
      </c>
    </row>
    <row r="65" spans="1:18" ht="13.2" x14ac:dyDescent="0.25">
      <c r="A65" s="24" t="s">
        <v>44</v>
      </c>
      <c r="B65" s="28" t="s">
        <v>97</v>
      </c>
      <c r="C65" s="28" t="s">
        <v>199</v>
      </c>
      <c r="D65" s="24" t="s">
        <v>52</v>
      </c>
      <c r="E65" s="29" t="s">
        <v>200</v>
      </c>
      <c r="F65" s="30" t="s">
        <v>115</v>
      </c>
      <c r="G65" s="31">
        <v>8.5500000000000007</v>
      </c>
      <c r="H65" s="32">
        <v>0</v>
      </c>
      <c r="I65" s="33">
        <f>ROUND(ROUND(H65,2)*ROUND(G65,3),2)</f>
        <v>0</v>
      </c>
      <c r="O65">
        <f>(I65*21)/100</f>
        <v>0</v>
      </c>
      <c r="P65" t="s">
        <v>23</v>
      </c>
    </row>
    <row r="66" spans="1:18" ht="13.2" x14ac:dyDescent="0.25">
      <c r="A66" s="34" t="s">
        <v>49</v>
      </c>
      <c r="E66" s="35" t="s">
        <v>201</v>
      </c>
    </row>
    <row r="67" spans="1:18" ht="13.2" x14ac:dyDescent="0.25">
      <c r="A67" s="36" t="s">
        <v>51</v>
      </c>
      <c r="E67" s="37" t="s">
        <v>202</v>
      </c>
    </row>
    <row r="68" spans="1:18" ht="105.6" x14ac:dyDescent="0.25">
      <c r="A68" t="s">
        <v>53</v>
      </c>
      <c r="E68" s="35" t="s">
        <v>203</v>
      </c>
    </row>
    <row r="69" spans="1:18" ht="12.75" customHeight="1" x14ac:dyDescent="0.25">
      <c r="A69" s="12" t="s">
        <v>43</v>
      </c>
      <c r="B69" s="12"/>
      <c r="C69" s="38" t="s">
        <v>40</v>
      </c>
      <c r="D69" s="12"/>
      <c r="E69" s="26" t="s">
        <v>204</v>
      </c>
      <c r="F69" s="12"/>
      <c r="G69" s="12"/>
      <c r="H69" s="12"/>
      <c r="I69" s="39">
        <f>0+Q69</f>
        <v>0</v>
      </c>
      <c r="O69">
        <f>0+R69</f>
        <v>0</v>
      </c>
      <c r="Q69">
        <f>0+I70+I74+I78+I82+I86+I90+I94+I98+I102+I106+I110+I114+I118+I122+I126+I130+I134+I138+I142</f>
        <v>0</v>
      </c>
      <c r="R69">
        <f>0+O70+O74+O78+O82+O86+O90+O94+O98+O102+O106+O110+O114+O118+O122+O126+O130+O134+O138+O142</f>
        <v>0</v>
      </c>
    </row>
    <row r="70" spans="1:18" ht="13.2" x14ac:dyDescent="0.25">
      <c r="A70" s="24" t="s">
        <v>44</v>
      </c>
      <c r="B70" s="28" t="s">
        <v>103</v>
      </c>
      <c r="C70" s="28" t="s">
        <v>205</v>
      </c>
      <c r="D70" s="24" t="s">
        <v>52</v>
      </c>
      <c r="E70" s="29" t="s">
        <v>206</v>
      </c>
      <c r="F70" s="30" t="s">
        <v>74</v>
      </c>
      <c r="G70" s="31">
        <v>20</v>
      </c>
      <c r="H70" s="32">
        <v>0</v>
      </c>
      <c r="I70" s="33">
        <f>ROUND(ROUND(H70,2)*ROUND(G70,3),2)</f>
        <v>0</v>
      </c>
      <c r="O70">
        <f>(I70*21)/100</f>
        <v>0</v>
      </c>
      <c r="P70" t="s">
        <v>23</v>
      </c>
    </row>
    <row r="71" spans="1:18" ht="13.2" x14ac:dyDescent="0.25">
      <c r="A71" s="34" t="s">
        <v>49</v>
      </c>
      <c r="E71" s="35" t="s">
        <v>207</v>
      </c>
    </row>
    <row r="72" spans="1:18" ht="13.2" x14ac:dyDescent="0.25">
      <c r="A72" s="36" t="s">
        <v>51</v>
      </c>
      <c r="E72" s="37" t="s">
        <v>52</v>
      </c>
    </row>
    <row r="73" spans="1:18" ht="39.6" x14ac:dyDescent="0.25">
      <c r="A73" t="s">
        <v>53</v>
      </c>
      <c r="E73" s="35" t="s">
        <v>208</v>
      </c>
    </row>
    <row r="74" spans="1:18" ht="26.4" x14ac:dyDescent="0.25">
      <c r="A74" s="24" t="s">
        <v>44</v>
      </c>
      <c r="B74" s="28" t="s">
        <v>107</v>
      </c>
      <c r="C74" s="28" t="s">
        <v>209</v>
      </c>
      <c r="D74" s="24" t="s">
        <v>52</v>
      </c>
      <c r="E74" s="29" t="s">
        <v>210</v>
      </c>
      <c r="F74" s="30" t="s">
        <v>74</v>
      </c>
      <c r="G74" s="31">
        <v>8</v>
      </c>
      <c r="H74" s="32">
        <v>0</v>
      </c>
      <c r="I74" s="33">
        <f>ROUND(ROUND(H74,2)*ROUND(G74,3),2)</f>
        <v>0</v>
      </c>
      <c r="O74">
        <f>(I74*21)/100</f>
        <v>0</v>
      </c>
      <c r="P74" t="s">
        <v>23</v>
      </c>
    </row>
    <row r="75" spans="1:18" ht="13.2" x14ac:dyDescent="0.25">
      <c r="A75" s="34" t="s">
        <v>49</v>
      </c>
      <c r="E75" s="35" t="s">
        <v>211</v>
      </c>
    </row>
    <row r="76" spans="1:18" ht="13.2" x14ac:dyDescent="0.25">
      <c r="A76" s="36" t="s">
        <v>51</v>
      </c>
      <c r="E76" s="37" t="s">
        <v>212</v>
      </c>
    </row>
    <row r="77" spans="1:18" ht="66" x14ac:dyDescent="0.25">
      <c r="A77" t="s">
        <v>53</v>
      </c>
      <c r="E77" s="35" t="s">
        <v>213</v>
      </c>
    </row>
    <row r="78" spans="1:18" ht="13.2" x14ac:dyDescent="0.25">
      <c r="A78" s="24" t="s">
        <v>44</v>
      </c>
      <c r="B78" s="28" t="s">
        <v>112</v>
      </c>
      <c r="C78" s="28" t="s">
        <v>214</v>
      </c>
      <c r="D78" s="24" t="s">
        <v>52</v>
      </c>
      <c r="E78" s="29" t="s">
        <v>215</v>
      </c>
      <c r="F78" s="30" t="s">
        <v>74</v>
      </c>
      <c r="G78" s="31">
        <v>8</v>
      </c>
      <c r="H78" s="32">
        <v>0</v>
      </c>
      <c r="I78" s="33">
        <f>ROUND(ROUND(H78,2)*ROUND(G78,3),2)</f>
        <v>0</v>
      </c>
      <c r="O78">
        <f>(I78*21)/100</f>
        <v>0</v>
      </c>
      <c r="P78" t="s">
        <v>23</v>
      </c>
    </row>
    <row r="79" spans="1:18" ht="26.4" x14ac:dyDescent="0.25">
      <c r="A79" s="34" t="s">
        <v>49</v>
      </c>
      <c r="E79" s="35" t="s">
        <v>216</v>
      </c>
    </row>
    <row r="80" spans="1:18" ht="13.2" x14ac:dyDescent="0.25">
      <c r="A80" s="36" t="s">
        <v>51</v>
      </c>
      <c r="E80" s="37" t="s">
        <v>212</v>
      </c>
    </row>
    <row r="81" spans="1:16" ht="39.6" x14ac:dyDescent="0.25">
      <c r="A81" t="s">
        <v>53</v>
      </c>
      <c r="E81" s="35" t="s">
        <v>217</v>
      </c>
    </row>
    <row r="82" spans="1:16" ht="13.2" x14ac:dyDescent="0.25">
      <c r="A82" s="24" t="s">
        <v>44</v>
      </c>
      <c r="B82" s="28" t="s">
        <v>119</v>
      </c>
      <c r="C82" s="28" t="s">
        <v>218</v>
      </c>
      <c r="D82" s="24" t="s">
        <v>52</v>
      </c>
      <c r="E82" s="29" t="s">
        <v>219</v>
      </c>
      <c r="F82" s="30" t="s">
        <v>48</v>
      </c>
      <c r="G82" s="31">
        <v>8</v>
      </c>
      <c r="H82" s="32">
        <v>0</v>
      </c>
      <c r="I82" s="33">
        <f>ROUND(ROUND(H82,2)*ROUND(G82,3),2)</f>
        <v>0</v>
      </c>
      <c r="O82">
        <f>(I82*21)/100</f>
        <v>0</v>
      </c>
      <c r="P82" t="s">
        <v>23</v>
      </c>
    </row>
    <row r="83" spans="1:16" ht="13.2" x14ac:dyDescent="0.25">
      <c r="A83" s="34" t="s">
        <v>49</v>
      </c>
      <c r="E83" s="35" t="s">
        <v>220</v>
      </c>
    </row>
    <row r="84" spans="1:16" ht="13.2" x14ac:dyDescent="0.25">
      <c r="A84" s="36" t="s">
        <v>51</v>
      </c>
      <c r="E84" s="37" t="s">
        <v>212</v>
      </c>
    </row>
    <row r="85" spans="1:16" ht="26.4" x14ac:dyDescent="0.25">
      <c r="A85" t="s">
        <v>53</v>
      </c>
      <c r="E85" s="35" t="s">
        <v>221</v>
      </c>
    </row>
    <row r="86" spans="1:16" ht="26.4" x14ac:dyDescent="0.25">
      <c r="A86" s="24" t="s">
        <v>44</v>
      </c>
      <c r="B86" s="28" t="s">
        <v>125</v>
      </c>
      <c r="C86" s="28" t="s">
        <v>222</v>
      </c>
      <c r="D86" s="24" t="s">
        <v>52</v>
      </c>
      <c r="E86" s="29" t="s">
        <v>223</v>
      </c>
      <c r="F86" s="30" t="s">
        <v>74</v>
      </c>
      <c r="G86" s="31">
        <v>25</v>
      </c>
      <c r="H86" s="32">
        <v>0</v>
      </c>
      <c r="I86" s="33">
        <f>ROUND(ROUND(H86,2)*ROUND(G86,3),2)</f>
        <v>0</v>
      </c>
      <c r="O86">
        <f>(I86*21)/100</f>
        <v>0</v>
      </c>
      <c r="P86" t="s">
        <v>23</v>
      </c>
    </row>
    <row r="87" spans="1:16" ht="13.2" x14ac:dyDescent="0.25">
      <c r="A87" s="34" t="s">
        <v>49</v>
      </c>
      <c r="E87" s="35" t="s">
        <v>224</v>
      </c>
    </row>
    <row r="88" spans="1:16" ht="118.8" x14ac:dyDescent="0.25">
      <c r="A88" s="36" t="s">
        <v>51</v>
      </c>
      <c r="E88" s="37" t="s">
        <v>225</v>
      </c>
    </row>
    <row r="89" spans="1:16" ht="66" x14ac:dyDescent="0.25">
      <c r="A89" t="s">
        <v>53</v>
      </c>
      <c r="E89" s="35" t="s">
        <v>226</v>
      </c>
    </row>
    <row r="90" spans="1:16" ht="13.2" x14ac:dyDescent="0.25">
      <c r="A90" s="24" t="s">
        <v>44</v>
      </c>
      <c r="B90" s="28" t="s">
        <v>132</v>
      </c>
      <c r="C90" s="28" t="s">
        <v>227</v>
      </c>
      <c r="D90" s="24" t="s">
        <v>52</v>
      </c>
      <c r="E90" s="29" t="s">
        <v>228</v>
      </c>
      <c r="F90" s="30" t="s">
        <v>74</v>
      </c>
      <c r="G90" s="31">
        <v>25</v>
      </c>
      <c r="H90" s="32">
        <v>0</v>
      </c>
      <c r="I90" s="33">
        <f>ROUND(ROUND(H90,2)*ROUND(G90,3),2)</f>
        <v>0</v>
      </c>
      <c r="O90">
        <f>(I90*21)/100</f>
        <v>0</v>
      </c>
      <c r="P90" t="s">
        <v>23</v>
      </c>
    </row>
    <row r="91" spans="1:16" ht="13.2" x14ac:dyDescent="0.25">
      <c r="A91" s="34" t="s">
        <v>49</v>
      </c>
      <c r="E91" s="35" t="s">
        <v>224</v>
      </c>
    </row>
    <row r="92" spans="1:16" ht="118.8" x14ac:dyDescent="0.25">
      <c r="A92" s="36" t="s">
        <v>51</v>
      </c>
      <c r="E92" s="37" t="s">
        <v>225</v>
      </c>
    </row>
    <row r="93" spans="1:16" ht="26.4" x14ac:dyDescent="0.25">
      <c r="A93" t="s">
        <v>53</v>
      </c>
      <c r="E93" s="35" t="s">
        <v>229</v>
      </c>
    </row>
    <row r="94" spans="1:16" ht="13.2" x14ac:dyDescent="0.25">
      <c r="A94" s="24" t="s">
        <v>44</v>
      </c>
      <c r="B94" s="28" t="s">
        <v>137</v>
      </c>
      <c r="C94" s="28" t="s">
        <v>230</v>
      </c>
      <c r="D94" s="24" t="s">
        <v>52</v>
      </c>
      <c r="E94" s="29" t="s">
        <v>231</v>
      </c>
      <c r="F94" s="30" t="s">
        <v>48</v>
      </c>
      <c r="G94" s="31">
        <v>25</v>
      </c>
      <c r="H94" s="32">
        <v>0</v>
      </c>
      <c r="I94" s="33">
        <f>ROUND(ROUND(H94,2)*ROUND(G94,3),2)</f>
        <v>0</v>
      </c>
      <c r="O94">
        <f>(I94*21)/100</f>
        <v>0</v>
      </c>
      <c r="P94" t="s">
        <v>23</v>
      </c>
    </row>
    <row r="95" spans="1:16" ht="13.2" x14ac:dyDescent="0.25">
      <c r="A95" s="34" t="s">
        <v>49</v>
      </c>
      <c r="E95" s="35" t="s">
        <v>232</v>
      </c>
    </row>
    <row r="96" spans="1:16" ht="13.2" x14ac:dyDescent="0.25">
      <c r="A96" s="36" t="s">
        <v>51</v>
      </c>
      <c r="E96" s="37" t="s">
        <v>233</v>
      </c>
    </row>
    <row r="97" spans="1:16" ht="26.4" x14ac:dyDescent="0.25">
      <c r="A97" t="s">
        <v>53</v>
      </c>
      <c r="E97" s="35" t="s">
        <v>221</v>
      </c>
    </row>
    <row r="98" spans="1:16" ht="26.4" x14ac:dyDescent="0.25">
      <c r="A98" s="24" t="s">
        <v>44</v>
      </c>
      <c r="B98" s="28" t="s">
        <v>234</v>
      </c>
      <c r="C98" s="28" t="s">
        <v>235</v>
      </c>
      <c r="D98" s="24" t="s">
        <v>52</v>
      </c>
      <c r="E98" s="29" t="s">
        <v>236</v>
      </c>
      <c r="F98" s="30" t="s">
        <v>74</v>
      </c>
      <c r="G98" s="31">
        <v>2</v>
      </c>
      <c r="H98" s="32">
        <v>0</v>
      </c>
      <c r="I98" s="33">
        <f>ROUND(ROUND(H98,2)*ROUND(G98,3),2)</f>
        <v>0</v>
      </c>
      <c r="O98">
        <f>(I98*21)/100</f>
        <v>0</v>
      </c>
      <c r="P98" t="s">
        <v>23</v>
      </c>
    </row>
    <row r="99" spans="1:16" ht="13.2" x14ac:dyDescent="0.25">
      <c r="A99" s="34" t="s">
        <v>49</v>
      </c>
      <c r="E99" s="35" t="s">
        <v>224</v>
      </c>
    </row>
    <row r="100" spans="1:16" ht="13.2" x14ac:dyDescent="0.25">
      <c r="A100" s="36" t="s">
        <v>51</v>
      </c>
      <c r="E100" s="37" t="s">
        <v>237</v>
      </c>
    </row>
    <row r="101" spans="1:16" ht="66" x14ac:dyDescent="0.25">
      <c r="A101" t="s">
        <v>53</v>
      </c>
      <c r="E101" s="35" t="s">
        <v>226</v>
      </c>
    </row>
    <row r="102" spans="1:16" ht="13.2" x14ac:dyDescent="0.25">
      <c r="A102" s="24" t="s">
        <v>44</v>
      </c>
      <c r="B102" s="28" t="s">
        <v>238</v>
      </c>
      <c r="C102" s="28" t="s">
        <v>239</v>
      </c>
      <c r="D102" s="24" t="s">
        <v>52</v>
      </c>
      <c r="E102" s="29" t="s">
        <v>240</v>
      </c>
      <c r="F102" s="30" t="s">
        <v>74</v>
      </c>
      <c r="G102" s="31">
        <v>2</v>
      </c>
      <c r="H102" s="32">
        <v>0</v>
      </c>
      <c r="I102" s="33">
        <f>ROUND(ROUND(H102,2)*ROUND(G102,3),2)</f>
        <v>0</v>
      </c>
      <c r="O102">
        <f>(I102*21)/100</f>
        <v>0</v>
      </c>
      <c r="P102" t="s">
        <v>23</v>
      </c>
    </row>
    <row r="103" spans="1:16" ht="13.2" x14ac:dyDescent="0.25">
      <c r="A103" s="34" t="s">
        <v>49</v>
      </c>
      <c r="E103" s="35" t="s">
        <v>224</v>
      </c>
    </row>
    <row r="104" spans="1:16" ht="13.2" x14ac:dyDescent="0.25">
      <c r="A104" s="36" t="s">
        <v>51</v>
      </c>
      <c r="E104" s="37" t="s">
        <v>237</v>
      </c>
    </row>
    <row r="105" spans="1:16" ht="26.4" x14ac:dyDescent="0.25">
      <c r="A105" t="s">
        <v>53</v>
      </c>
      <c r="E105" s="35" t="s">
        <v>229</v>
      </c>
    </row>
    <row r="106" spans="1:16" ht="13.2" x14ac:dyDescent="0.25">
      <c r="A106" s="24" t="s">
        <v>44</v>
      </c>
      <c r="B106" s="28" t="s">
        <v>241</v>
      </c>
      <c r="C106" s="28" t="s">
        <v>242</v>
      </c>
      <c r="D106" s="24" t="s">
        <v>52</v>
      </c>
      <c r="E106" s="29" t="s">
        <v>243</v>
      </c>
      <c r="F106" s="30" t="s">
        <v>48</v>
      </c>
      <c r="G106" s="31">
        <v>2</v>
      </c>
      <c r="H106" s="32">
        <v>0</v>
      </c>
      <c r="I106" s="33">
        <f>ROUND(ROUND(H106,2)*ROUND(G106,3),2)</f>
        <v>0</v>
      </c>
      <c r="O106">
        <f>(I106*21)/100</f>
        <v>0</v>
      </c>
      <c r="P106" t="s">
        <v>23</v>
      </c>
    </row>
    <row r="107" spans="1:16" ht="13.2" x14ac:dyDescent="0.25">
      <c r="A107" s="34" t="s">
        <v>49</v>
      </c>
      <c r="E107" s="35" t="s">
        <v>232</v>
      </c>
    </row>
    <row r="108" spans="1:16" ht="13.2" x14ac:dyDescent="0.25">
      <c r="A108" s="36" t="s">
        <v>51</v>
      </c>
      <c r="E108" s="37" t="s">
        <v>244</v>
      </c>
    </row>
    <row r="109" spans="1:16" ht="26.4" x14ac:dyDescent="0.25">
      <c r="A109" t="s">
        <v>53</v>
      </c>
      <c r="E109" s="35" t="s">
        <v>221</v>
      </c>
    </row>
    <row r="110" spans="1:16" ht="13.2" x14ac:dyDescent="0.25">
      <c r="A110" s="24" t="s">
        <v>44</v>
      </c>
      <c r="B110" s="28" t="s">
        <v>245</v>
      </c>
      <c r="C110" s="28" t="s">
        <v>246</v>
      </c>
      <c r="D110" s="24" t="s">
        <v>52</v>
      </c>
      <c r="E110" s="29" t="s">
        <v>247</v>
      </c>
      <c r="F110" s="30" t="s">
        <v>74</v>
      </c>
      <c r="G110" s="31">
        <v>2</v>
      </c>
      <c r="H110" s="32">
        <v>0</v>
      </c>
      <c r="I110" s="33">
        <f>ROUND(ROUND(H110,2)*ROUND(G110,3),2)</f>
        <v>0</v>
      </c>
      <c r="O110">
        <f>(I110*21)/100</f>
        <v>0</v>
      </c>
      <c r="P110" t="s">
        <v>23</v>
      </c>
    </row>
    <row r="111" spans="1:16" ht="13.2" x14ac:dyDescent="0.25">
      <c r="A111" s="34" t="s">
        <v>49</v>
      </c>
      <c r="E111" s="35" t="s">
        <v>224</v>
      </c>
    </row>
    <row r="112" spans="1:16" ht="13.2" x14ac:dyDescent="0.25">
      <c r="A112" s="36" t="s">
        <v>51</v>
      </c>
      <c r="E112" s="37" t="s">
        <v>52</v>
      </c>
    </row>
    <row r="113" spans="1:16" ht="79.2" x14ac:dyDescent="0.25">
      <c r="A113" t="s">
        <v>53</v>
      </c>
      <c r="E113" s="35" t="s">
        <v>248</v>
      </c>
    </row>
    <row r="114" spans="1:16" ht="13.2" x14ac:dyDescent="0.25">
      <c r="A114" s="24" t="s">
        <v>44</v>
      </c>
      <c r="B114" s="28" t="s">
        <v>249</v>
      </c>
      <c r="C114" s="28" t="s">
        <v>250</v>
      </c>
      <c r="D114" s="24" t="s">
        <v>52</v>
      </c>
      <c r="E114" s="29" t="s">
        <v>251</v>
      </c>
      <c r="F114" s="30" t="s">
        <v>74</v>
      </c>
      <c r="G114" s="31">
        <v>2</v>
      </c>
      <c r="H114" s="32">
        <v>0</v>
      </c>
      <c r="I114" s="33">
        <f>ROUND(ROUND(H114,2)*ROUND(G114,3),2)</f>
        <v>0</v>
      </c>
      <c r="O114">
        <f>(I114*21)/100</f>
        <v>0</v>
      </c>
      <c r="P114" t="s">
        <v>23</v>
      </c>
    </row>
    <row r="115" spans="1:16" ht="13.2" x14ac:dyDescent="0.25">
      <c r="A115" s="34" t="s">
        <v>49</v>
      </c>
      <c r="E115" s="35" t="s">
        <v>224</v>
      </c>
    </row>
    <row r="116" spans="1:16" ht="13.2" x14ac:dyDescent="0.25">
      <c r="A116" s="36" t="s">
        <v>51</v>
      </c>
      <c r="E116" s="37" t="s">
        <v>52</v>
      </c>
    </row>
    <row r="117" spans="1:16" ht="26.4" x14ac:dyDescent="0.25">
      <c r="A117" t="s">
        <v>53</v>
      </c>
      <c r="E117" s="35" t="s">
        <v>252</v>
      </c>
    </row>
    <row r="118" spans="1:16" ht="13.2" x14ac:dyDescent="0.25">
      <c r="A118" s="24" t="s">
        <v>44</v>
      </c>
      <c r="B118" s="28" t="s">
        <v>253</v>
      </c>
      <c r="C118" s="28" t="s">
        <v>254</v>
      </c>
      <c r="D118" s="24" t="s">
        <v>52</v>
      </c>
      <c r="E118" s="29" t="s">
        <v>255</v>
      </c>
      <c r="F118" s="30" t="s">
        <v>48</v>
      </c>
      <c r="G118" s="31">
        <v>2</v>
      </c>
      <c r="H118" s="32">
        <v>0</v>
      </c>
      <c r="I118" s="33">
        <f>ROUND(ROUND(H118,2)*ROUND(G118,3),2)</f>
        <v>0</v>
      </c>
      <c r="O118">
        <f>(I118*21)/100</f>
        <v>0</v>
      </c>
      <c r="P118" t="s">
        <v>23</v>
      </c>
    </row>
    <row r="119" spans="1:16" ht="13.2" x14ac:dyDescent="0.25">
      <c r="A119" s="34" t="s">
        <v>49</v>
      </c>
      <c r="E119" s="35" t="s">
        <v>256</v>
      </c>
    </row>
    <row r="120" spans="1:16" ht="13.2" x14ac:dyDescent="0.25">
      <c r="A120" s="36" t="s">
        <v>51</v>
      </c>
      <c r="E120" s="37" t="s">
        <v>257</v>
      </c>
    </row>
    <row r="121" spans="1:16" ht="26.4" x14ac:dyDescent="0.25">
      <c r="A121" t="s">
        <v>53</v>
      </c>
      <c r="E121" s="35" t="s">
        <v>258</v>
      </c>
    </row>
    <row r="122" spans="1:16" ht="13.2" x14ac:dyDescent="0.25">
      <c r="A122" s="24" t="s">
        <v>44</v>
      </c>
      <c r="B122" s="28" t="s">
        <v>259</v>
      </c>
      <c r="C122" s="28" t="s">
        <v>260</v>
      </c>
      <c r="D122" s="24" t="s">
        <v>52</v>
      </c>
      <c r="E122" s="29" t="s">
        <v>261</v>
      </c>
      <c r="F122" s="30" t="s">
        <v>74</v>
      </c>
      <c r="G122" s="31">
        <v>2</v>
      </c>
      <c r="H122" s="32">
        <v>0</v>
      </c>
      <c r="I122" s="33">
        <f>ROUND(ROUND(H122,2)*ROUND(G122,3),2)</f>
        <v>0</v>
      </c>
      <c r="O122">
        <f>(I122*21)/100</f>
        <v>0</v>
      </c>
      <c r="P122" t="s">
        <v>23</v>
      </c>
    </row>
    <row r="123" spans="1:16" ht="13.2" x14ac:dyDescent="0.25">
      <c r="A123" s="34" t="s">
        <v>49</v>
      </c>
      <c r="E123" s="35" t="s">
        <v>224</v>
      </c>
    </row>
    <row r="124" spans="1:16" ht="13.2" x14ac:dyDescent="0.25">
      <c r="A124" s="36" t="s">
        <v>51</v>
      </c>
      <c r="E124" s="37" t="s">
        <v>52</v>
      </c>
    </row>
    <row r="125" spans="1:16" ht="66" x14ac:dyDescent="0.25">
      <c r="A125" t="s">
        <v>53</v>
      </c>
      <c r="E125" s="35" t="s">
        <v>262</v>
      </c>
    </row>
    <row r="126" spans="1:16" ht="13.2" x14ac:dyDescent="0.25">
      <c r="A126" s="24" t="s">
        <v>44</v>
      </c>
      <c r="B126" s="28" t="s">
        <v>263</v>
      </c>
      <c r="C126" s="28" t="s">
        <v>264</v>
      </c>
      <c r="D126" s="24" t="s">
        <v>52</v>
      </c>
      <c r="E126" s="29" t="s">
        <v>265</v>
      </c>
      <c r="F126" s="30" t="s">
        <v>74</v>
      </c>
      <c r="G126" s="31">
        <v>2</v>
      </c>
      <c r="H126" s="32">
        <v>0</v>
      </c>
      <c r="I126" s="33">
        <f>ROUND(ROUND(H126,2)*ROUND(G126,3),2)</f>
        <v>0</v>
      </c>
      <c r="O126">
        <f>(I126*21)/100</f>
        <v>0</v>
      </c>
      <c r="P126" t="s">
        <v>23</v>
      </c>
    </row>
    <row r="127" spans="1:16" ht="13.2" x14ac:dyDescent="0.25">
      <c r="A127" s="34" t="s">
        <v>49</v>
      </c>
      <c r="E127" s="35" t="s">
        <v>224</v>
      </c>
    </row>
    <row r="128" spans="1:16" ht="13.2" x14ac:dyDescent="0.25">
      <c r="A128" s="36" t="s">
        <v>51</v>
      </c>
      <c r="E128" s="37" t="s">
        <v>52</v>
      </c>
    </row>
    <row r="129" spans="1:16" ht="26.4" x14ac:dyDescent="0.25">
      <c r="A129" t="s">
        <v>53</v>
      </c>
      <c r="E129" s="35" t="s">
        <v>252</v>
      </c>
    </row>
    <row r="130" spans="1:16" ht="13.2" x14ac:dyDescent="0.25">
      <c r="A130" s="24" t="s">
        <v>44</v>
      </c>
      <c r="B130" s="28" t="s">
        <v>266</v>
      </c>
      <c r="C130" s="28" t="s">
        <v>267</v>
      </c>
      <c r="D130" s="24" t="s">
        <v>52</v>
      </c>
      <c r="E130" s="29" t="s">
        <v>268</v>
      </c>
      <c r="F130" s="30" t="s">
        <v>48</v>
      </c>
      <c r="G130" s="31">
        <v>2</v>
      </c>
      <c r="H130" s="32">
        <v>0</v>
      </c>
      <c r="I130" s="33">
        <f>ROUND(ROUND(H130,2)*ROUND(G130,3),2)</f>
        <v>0</v>
      </c>
      <c r="O130">
        <f>(I130*21)/100</f>
        <v>0</v>
      </c>
      <c r="P130" t="s">
        <v>23</v>
      </c>
    </row>
    <row r="131" spans="1:16" ht="13.2" x14ac:dyDescent="0.25">
      <c r="A131" s="34" t="s">
        <v>49</v>
      </c>
      <c r="E131" s="35" t="s">
        <v>232</v>
      </c>
    </row>
    <row r="132" spans="1:16" ht="13.2" x14ac:dyDescent="0.25">
      <c r="A132" s="36" t="s">
        <v>51</v>
      </c>
      <c r="E132" s="37" t="s">
        <v>257</v>
      </c>
    </row>
    <row r="133" spans="1:16" ht="26.4" x14ac:dyDescent="0.25">
      <c r="A133" t="s">
        <v>53</v>
      </c>
      <c r="E133" s="35" t="s">
        <v>258</v>
      </c>
    </row>
    <row r="134" spans="1:16" ht="26.4" x14ac:dyDescent="0.25">
      <c r="A134" s="24" t="s">
        <v>44</v>
      </c>
      <c r="B134" s="28" t="s">
        <v>269</v>
      </c>
      <c r="C134" s="28" t="s">
        <v>270</v>
      </c>
      <c r="D134" s="24" t="s">
        <v>52</v>
      </c>
      <c r="E134" s="29" t="s">
        <v>271</v>
      </c>
      <c r="F134" s="30" t="s">
        <v>74</v>
      </c>
      <c r="G134" s="31">
        <v>66</v>
      </c>
      <c r="H134" s="32">
        <v>0</v>
      </c>
      <c r="I134" s="33">
        <f>ROUND(ROUND(H134,2)*ROUND(G134,3),2)</f>
        <v>0</v>
      </c>
      <c r="O134">
        <f>(I134*21)/100</f>
        <v>0</v>
      </c>
      <c r="P134" t="s">
        <v>23</v>
      </c>
    </row>
    <row r="135" spans="1:16" ht="13.2" x14ac:dyDescent="0.25">
      <c r="A135" s="34" t="s">
        <v>49</v>
      </c>
      <c r="E135" s="35" t="s">
        <v>272</v>
      </c>
    </row>
    <row r="136" spans="1:16" ht="52.8" x14ac:dyDescent="0.25">
      <c r="A136" s="36" t="s">
        <v>51</v>
      </c>
      <c r="E136" s="37" t="s">
        <v>273</v>
      </c>
    </row>
    <row r="137" spans="1:16" ht="66" x14ac:dyDescent="0.25">
      <c r="A137" t="s">
        <v>53</v>
      </c>
      <c r="E137" s="35" t="s">
        <v>262</v>
      </c>
    </row>
    <row r="138" spans="1:16" ht="13.2" x14ac:dyDescent="0.25">
      <c r="A138" s="24" t="s">
        <v>44</v>
      </c>
      <c r="B138" s="28" t="s">
        <v>274</v>
      </c>
      <c r="C138" s="28" t="s">
        <v>275</v>
      </c>
      <c r="D138" s="24" t="s">
        <v>52</v>
      </c>
      <c r="E138" s="29" t="s">
        <v>276</v>
      </c>
      <c r="F138" s="30" t="s">
        <v>74</v>
      </c>
      <c r="G138" s="31">
        <v>66</v>
      </c>
      <c r="H138" s="32">
        <v>0</v>
      </c>
      <c r="I138" s="33">
        <f>ROUND(ROUND(H138,2)*ROUND(G138,3),2)</f>
        <v>0</v>
      </c>
      <c r="O138">
        <f>(I138*21)/100</f>
        <v>0</v>
      </c>
      <c r="P138" t="s">
        <v>23</v>
      </c>
    </row>
    <row r="139" spans="1:16" ht="13.2" x14ac:dyDescent="0.25">
      <c r="A139" s="34" t="s">
        <v>49</v>
      </c>
      <c r="E139" s="35" t="s">
        <v>272</v>
      </c>
    </row>
    <row r="140" spans="1:16" ht="52.8" x14ac:dyDescent="0.25">
      <c r="A140" s="36" t="s">
        <v>51</v>
      </c>
      <c r="E140" s="37" t="s">
        <v>273</v>
      </c>
    </row>
    <row r="141" spans="1:16" ht="26.4" x14ac:dyDescent="0.25">
      <c r="A141" t="s">
        <v>53</v>
      </c>
      <c r="E141" s="35" t="s">
        <v>252</v>
      </c>
    </row>
    <row r="142" spans="1:16" ht="13.2" x14ac:dyDescent="0.25">
      <c r="A142" s="24" t="s">
        <v>44</v>
      </c>
      <c r="B142" s="28" t="s">
        <v>277</v>
      </c>
      <c r="C142" s="28" t="s">
        <v>278</v>
      </c>
      <c r="D142" s="24" t="s">
        <v>52</v>
      </c>
      <c r="E142" s="29" t="s">
        <v>279</v>
      </c>
      <c r="F142" s="30" t="s">
        <v>48</v>
      </c>
      <c r="G142" s="31">
        <v>66</v>
      </c>
      <c r="H142" s="32">
        <v>0</v>
      </c>
      <c r="I142" s="33">
        <f>ROUND(ROUND(H142,2)*ROUND(G142,3),2)</f>
        <v>0</v>
      </c>
      <c r="O142">
        <f>(I142*21)/100</f>
        <v>0</v>
      </c>
      <c r="P142" t="s">
        <v>23</v>
      </c>
    </row>
    <row r="143" spans="1:16" ht="13.2" x14ac:dyDescent="0.25">
      <c r="A143" s="34" t="s">
        <v>49</v>
      </c>
      <c r="E143" s="35" t="s">
        <v>256</v>
      </c>
    </row>
    <row r="144" spans="1:16" ht="52.8" x14ac:dyDescent="0.25">
      <c r="A144" s="36" t="s">
        <v>51</v>
      </c>
      <c r="E144" s="37" t="s">
        <v>273</v>
      </c>
    </row>
    <row r="145" spans="1:5" ht="26.4" x14ac:dyDescent="0.25">
      <c r="A145" t="s">
        <v>53</v>
      </c>
      <c r="E145" s="35" t="s">
        <v>258</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8"/>
      <c r="C1" s="8"/>
      <c r="D1" s="8"/>
      <c r="E1" s="8" t="s">
        <v>0</v>
      </c>
      <c r="F1" s="8"/>
      <c r="G1" s="8"/>
      <c r="H1" s="8"/>
      <c r="I1" s="8"/>
      <c r="P1" t="s">
        <v>22</v>
      </c>
    </row>
    <row r="2" spans="1:18" ht="25.05" customHeight="1" x14ac:dyDescent="0.25">
      <c r="B2" s="8"/>
      <c r="C2" s="8"/>
      <c r="D2" s="8"/>
      <c r="E2" s="9" t="s">
        <v>13</v>
      </c>
      <c r="F2" s="8"/>
      <c r="G2" s="8"/>
      <c r="H2" s="12"/>
      <c r="I2" s="12"/>
      <c r="O2">
        <f>0+O8+O33+O126+O187+O232+O257+O306+O311+O328+O337</f>
        <v>0</v>
      </c>
      <c r="P2" t="s">
        <v>22</v>
      </c>
    </row>
    <row r="3" spans="1:18" ht="15" customHeight="1" x14ac:dyDescent="0.25">
      <c r="A3" t="s">
        <v>12</v>
      </c>
      <c r="B3" s="16" t="s">
        <v>14</v>
      </c>
      <c r="C3" s="4" t="s">
        <v>15</v>
      </c>
      <c r="D3" s="7"/>
      <c r="E3" s="17" t="s">
        <v>16</v>
      </c>
      <c r="F3" s="8"/>
      <c r="G3" s="15"/>
      <c r="H3" s="14" t="s">
        <v>280</v>
      </c>
      <c r="I3" s="40">
        <f>0+I8+I33+I126+I187+I232+I257+I306+I311+I328+I337</f>
        <v>0</v>
      </c>
      <c r="O3" t="s">
        <v>19</v>
      </c>
      <c r="P3" t="s">
        <v>23</v>
      </c>
    </row>
    <row r="4" spans="1:18" ht="15" customHeight="1" x14ac:dyDescent="0.25">
      <c r="A4" t="s">
        <v>17</v>
      </c>
      <c r="B4" s="19" t="s">
        <v>18</v>
      </c>
      <c r="C4" s="3" t="s">
        <v>280</v>
      </c>
      <c r="D4" s="2"/>
      <c r="E4" s="20" t="s">
        <v>281</v>
      </c>
      <c r="F4" s="12"/>
      <c r="G4" s="12"/>
      <c r="H4" s="21"/>
      <c r="I4" s="21"/>
      <c r="O4" t="s">
        <v>20</v>
      </c>
      <c r="P4" t="s">
        <v>23</v>
      </c>
    </row>
    <row r="5" spans="1:18" ht="12.75" customHeight="1" x14ac:dyDescent="0.25">
      <c r="A5" s="1" t="s">
        <v>26</v>
      </c>
      <c r="B5" s="1" t="s">
        <v>28</v>
      </c>
      <c r="C5" s="1" t="s">
        <v>30</v>
      </c>
      <c r="D5" s="1" t="s">
        <v>31</v>
      </c>
      <c r="E5" s="1" t="s">
        <v>32</v>
      </c>
      <c r="F5" s="1" t="s">
        <v>34</v>
      </c>
      <c r="G5" s="1" t="s">
        <v>36</v>
      </c>
      <c r="H5" s="1" t="s">
        <v>38</v>
      </c>
      <c r="I5" s="1"/>
      <c r="O5" t="s">
        <v>21</v>
      </c>
      <c r="P5" t="s">
        <v>23</v>
      </c>
    </row>
    <row r="6" spans="1:18" ht="12.75" customHeight="1" x14ac:dyDescent="0.25">
      <c r="A6" s="1"/>
      <c r="B6" s="1"/>
      <c r="C6" s="1"/>
      <c r="D6" s="1"/>
      <c r="E6" s="1"/>
      <c r="F6" s="1"/>
      <c r="G6" s="1"/>
      <c r="H6" s="18" t="s">
        <v>39</v>
      </c>
      <c r="I6" s="18" t="s">
        <v>41</v>
      </c>
    </row>
    <row r="7" spans="1:18" ht="12.75" customHeight="1" x14ac:dyDescent="0.25">
      <c r="A7" s="18" t="s">
        <v>27</v>
      </c>
      <c r="B7" s="18" t="s">
        <v>29</v>
      </c>
      <c r="C7" s="18" t="s">
        <v>23</v>
      </c>
      <c r="D7" s="18" t="s">
        <v>22</v>
      </c>
      <c r="E7" s="18" t="s">
        <v>33</v>
      </c>
      <c r="F7" s="18" t="s">
        <v>35</v>
      </c>
      <c r="G7" s="18" t="s">
        <v>37</v>
      </c>
      <c r="H7" s="18" t="s">
        <v>40</v>
      </c>
      <c r="I7" s="18" t="s">
        <v>42</v>
      </c>
    </row>
    <row r="8" spans="1:18" ht="12.75" customHeight="1" x14ac:dyDescent="0.25">
      <c r="A8" s="21" t="s">
        <v>43</v>
      </c>
      <c r="B8" s="21"/>
      <c r="C8" s="25" t="s">
        <v>27</v>
      </c>
      <c r="D8" s="21"/>
      <c r="E8" s="26" t="s">
        <v>25</v>
      </c>
      <c r="F8" s="21"/>
      <c r="G8" s="21"/>
      <c r="H8" s="21"/>
      <c r="I8" s="27">
        <f>0+Q8</f>
        <v>0</v>
      </c>
      <c r="O8">
        <f>0+R8</f>
        <v>0</v>
      </c>
      <c r="Q8">
        <f>0+I9+I13+I17+I21+I25+I29</f>
        <v>0</v>
      </c>
      <c r="R8">
        <f>0+O9+O13+O17+O21+O25+O29</f>
        <v>0</v>
      </c>
    </row>
    <row r="9" spans="1:18" ht="13.2" x14ac:dyDescent="0.25">
      <c r="A9" s="24" t="s">
        <v>44</v>
      </c>
      <c r="B9" s="28" t="s">
        <v>29</v>
      </c>
      <c r="C9" s="28" t="s">
        <v>145</v>
      </c>
      <c r="D9" s="24" t="s">
        <v>46</v>
      </c>
      <c r="E9" s="29" t="s">
        <v>146</v>
      </c>
      <c r="F9" s="30" t="s">
        <v>115</v>
      </c>
      <c r="G9" s="31">
        <v>459.89600000000002</v>
      </c>
      <c r="H9" s="32">
        <v>0</v>
      </c>
      <c r="I9" s="33">
        <f>ROUND(ROUND(H9,2)*ROUND(G9,3),2)</f>
        <v>0</v>
      </c>
      <c r="O9">
        <f>(I9*21)/100</f>
        <v>0</v>
      </c>
      <c r="P9" t="s">
        <v>23</v>
      </c>
    </row>
    <row r="10" spans="1:18" ht="39.6" x14ac:dyDescent="0.25">
      <c r="A10" s="34" t="s">
        <v>49</v>
      </c>
      <c r="E10" s="35" t="s">
        <v>282</v>
      </c>
    </row>
    <row r="11" spans="1:18" ht="66" x14ac:dyDescent="0.25">
      <c r="A11" s="36" t="s">
        <v>51</v>
      </c>
      <c r="E11" s="37" t="s">
        <v>283</v>
      </c>
    </row>
    <row r="12" spans="1:18" ht="26.4" x14ac:dyDescent="0.25">
      <c r="A12" t="s">
        <v>53</v>
      </c>
      <c r="E12" s="35" t="s">
        <v>148</v>
      </c>
    </row>
    <row r="13" spans="1:18" ht="13.2" x14ac:dyDescent="0.25">
      <c r="A13" s="24" t="s">
        <v>44</v>
      </c>
      <c r="B13" s="28" t="s">
        <v>23</v>
      </c>
      <c r="C13" s="28" t="s">
        <v>145</v>
      </c>
      <c r="D13" s="24" t="s">
        <v>55</v>
      </c>
      <c r="E13" s="29" t="s">
        <v>146</v>
      </c>
      <c r="F13" s="30" t="s">
        <v>115</v>
      </c>
      <c r="G13" s="31">
        <v>58.8</v>
      </c>
      <c r="H13" s="32">
        <v>0</v>
      </c>
      <c r="I13" s="33">
        <f>ROUND(ROUND(H13,2)*ROUND(G13,3),2)</f>
        <v>0</v>
      </c>
      <c r="O13">
        <f>(I13*21)/100</f>
        <v>0</v>
      </c>
      <c r="P13" t="s">
        <v>23</v>
      </c>
    </row>
    <row r="14" spans="1:18" ht="26.4" x14ac:dyDescent="0.25">
      <c r="A14" s="34" t="s">
        <v>49</v>
      </c>
      <c r="E14" s="35" t="s">
        <v>284</v>
      </c>
    </row>
    <row r="15" spans="1:18" ht="13.2" x14ac:dyDescent="0.25">
      <c r="A15" s="36" t="s">
        <v>51</v>
      </c>
      <c r="E15" s="37" t="s">
        <v>52</v>
      </c>
    </row>
    <row r="16" spans="1:18" ht="26.4" x14ac:dyDescent="0.25">
      <c r="A16" t="s">
        <v>53</v>
      </c>
      <c r="E16" s="35" t="s">
        <v>148</v>
      </c>
    </row>
    <row r="17" spans="1:16" ht="13.2" x14ac:dyDescent="0.25">
      <c r="A17" s="24" t="s">
        <v>44</v>
      </c>
      <c r="B17" s="28" t="s">
        <v>22</v>
      </c>
      <c r="C17" s="28" t="s">
        <v>285</v>
      </c>
      <c r="D17" s="24" t="s">
        <v>52</v>
      </c>
      <c r="E17" s="29" t="s">
        <v>146</v>
      </c>
      <c r="F17" s="30" t="s">
        <v>286</v>
      </c>
      <c r="G17" s="31">
        <v>276.34899999999999</v>
      </c>
      <c r="H17" s="32">
        <v>0</v>
      </c>
      <c r="I17" s="33">
        <f>ROUND(ROUND(H17,2)*ROUND(G17,3),2)</f>
        <v>0</v>
      </c>
      <c r="O17">
        <f>(I17*21)/100</f>
        <v>0</v>
      </c>
      <c r="P17" t="s">
        <v>23</v>
      </c>
    </row>
    <row r="18" spans="1:16" ht="13.2" x14ac:dyDescent="0.25">
      <c r="A18" s="34" t="s">
        <v>49</v>
      </c>
      <c r="E18" s="35" t="s">
        <v>287</v>
      </c>
    </row>
    <row r="19" spans="1:16" ht="39.6" x14ac:dyDescent="0.25">
      <c r="A19" s="36" t="s">
        <v>51</v>
      </c>
      <c r="E19" s="37" t="s">
        <v>288</v>
      </c>
    </row>
    <row r="20" spans="1:16" ht="26.4" x14ac:dyDescent="0.25">
      <c r="A20" t="s">
        <v>53</v>
      </c>
      <c r="E20" s="35" t="s">
        <v>148</v>
      </c>
    </row>
    <row r="21" spans="1:16" ht="13.2" x14ac:dyDescent="0.25">
      <c r="A21" s="24" t="s">
        <v>44</v>
      </c>
      <c r="B21" s="28" t="s">
        <v>33</v>
      </c>
      <c r="C21" s="28" t="s">
        <v>289</v>
      </c>
      <c r="D21" s="24" t="s">
        <v>52</v>
      </c>
      <c r="E21" s="29" t="s">
        <v>290</v>
      </c>
      <c r="F21" s="30" t="s">
        <v>286</v>
      </c>
      <c r="G21" s="31">
        <v>84.215999999999994</v>
      </c>
      <c r="H21" s="32">
        <v>0</v>
      </c>
      <c r="I21" s="33">
        <f>ROUND(ROUND(H21,2)*ROUND(G21,3),2)</f>
        <v>0</v>
      </c>
      <c r="O21">
        <f>(I21*21)/100</f>
        <v>0</v>
      </c>
      <c r="P21" t="s">
        <v>23</v>
      </c>
    </row>
    <row r="22" spans="1:16" ht="13.2" x14ac:dyDescent="0.25">
      <c r="A22" s="34" t="s">
        <v>49</v>
      </c>
      <c r="E22" s="35" t="s">
        <v>291</v>
      </c>
    </row>
    <row r="23" spans="1:16" ht="13.2" x14ac:dyDescent="0.25">
      <c r="A23" s="36" t="s">
        <v>51</v>
      </c>
      <c r="E23" s="37" t="s">
        <v>292</v>
      </c>
    </row>
    <row r="24" spans="1:16" ht="26.4" x14ac:dyDescent="0.25">
      <c r="A24" t="s">
        <v>53</v>
      </c>
      <c r="E24" s="35" t="s">
        <v>148</v>
      </c>
    </row>
    <row r="25" spans="1:16" ht="13.2" x14ac:dyDescent="0.25">
      <c r="A25" s="24" t="s">
        <v>44</v>
      </c>
      <c r="B25" s="28" t="s">
        <v>35</v>
      </c>
      <c r="C25" s="28" t="s">
        <v>293</v>
      </c>
      <c r="D25" s="24" t="s">
        <v>52</v>
      </c>
      <c r="E25" s="29" t="s">
        <v>294</v>
      </c>
      <c r="F25" s="30" t="s">
        <v>286</v>
      </c>
      <c r="G25" s="31">
        <v>0.192</v>
      </c>
      <c r="H25" s="32">
        <v>0</v>
      </c>
      <c r="I25" s="33">
        <f>ROUND(ROUND(H25,2)*ROUND(G25,3),2)</f>
        <v>0</v>
      </c>
      <c r="O25">
        <f>(I25*21)/100</f>
        <v>0</v>
      </c>
      <c r="P25" t="s">
        <v>23</v>
      </c>
    </row>
    <row r="26" spans="1:16" ht="26.4" x14ac:dyDescent="0.25">
      <c r="A26" s="34" t="s">
        <v>49</v>
      </c>
      <c r="E26" s="35" t="s">
        <v>295</v>
      </c>
    </row>
    <row r="27" spans="1:16" ht="13.2" x14ac:dyDescent="0.25">
      <c r="A27" s="36" t="s">
        <v>51</v>
      </c>
      <c r="E27" s="37" t="s">
        <v>296</v>
      </c>
    </row>
    <row r="28" spans="1:16" ht="26.4" x14ac:dyDescent="0.25">
      <c r="A28" t="s">
        <v>53</v>
      </c>
      <c r="E28" s="35" t="s">
        <v>148</v>
      </c>
    </row>
    <row r="29" spans="1:16" ht="13.2" x14ac:dyDescent="0.25">
      <c r="A29" s="24" t="s">
        <v>44</v>
      </c>
      <c r="B29" s="28" t="s">
        <v>37</v>
      </c>
      <c r="C29" s="28" t="s">
        <v>297</v>
      </c>
      <c r="D29" s="24" t="s">
        <v>52</v>
      </c>
      <c r="E29" s="29" t="s">
        <v>298</v>
      </c>
      <c r="F29" s="30" t="s">
        <v>48</v>
      </c>
      <c r="G29" s="31">
        <v>1</v>
      </c>
      <c r="H29" s="32">
        <v>0</v>
      </c>
      <c r="I29" s="33">
        <f>ROUND(ROUND(H29,2)*ROUND(G29,3),2)</f>
        <v>0</v>
      </c>
      <c r="O29">
        <f>(I29*21)/100</f>
        <v>0</v>
      </c>
      <c r="P29" t="s">
        <v>23</v>
      </c>
    </row>
    <row r="30" spans="1:16" ht="13.2" x14ac:dyDescent="0.25">
      <c r="A30" s="34" t="s">
        <v>49</v>
      </c>
      <c r="E30" s="35" t="s">
        <v>299</v>
      </c>
    </row>
    <row r="31" spans="1:16" ht="13.2" x14ac:dyDescent="0.25">
      <c r="A31" s="36" t="s">
        <v>51</v>
      </c>
      <c r="E31" s="37" t="s">
        <v>52</v>
      </c>
    </row>
    <row r="32" spans="1:16" ht="26.4" x14ac:dyDescent="0.25">
      <c r="A32" t="s">
        <v>53</v>
      </c>
      <c r="E32" s="35" t="s">
        <v>300</v>
      </c>
    </row>
    <row r="33" spans="1:18" ht="12.75" customHeight="1" x14ac:dyDescent="0.25">
      <c r="A33" s="12" t="s">
        <v>43</v>
      </c>
      <c r="B33" s="12"/>
      <c r="C33" s="38" t="s">
        <v>29</v>
      </c>
      <c r="D33" s="12"/>
      <c r="E33" s="26" t="s">
        <v>102</v>
      </c>
      <c r="F33" s="12"/>
      <c r="G33" s="12"/>
      <c r="H33" s="12"/>
      <c r="I33" s="39">
        <f>0+Q33</f>
        <v>0</v>
      </c>
      <c r="O33">
        <f>0+R33</f>
        <v>0</v>
      </c>
      <c r="Q33">
        <f>0+I34+I38+I42+I46+I50+I54+I58+I62+I66+I70+I74+I78+I82+I86+I90+I94+I98+I102+I106+I110+I114+I118+I122</f>
        <v>0</v>
      </c>
      <c r="R33">
        <f>0+O34+O38+O42+O46+O50+O54+O58+O62+O66+O70+O74+O78+O82+O86+O90+O94+O98+O102+O106+O110+O114+O118+O122</f>
        <v>0</v>
      </c>
    </row>
    <row r="34" spans="1:18" ht="26.4" x14ac:dyDescent="0.25">
      <c r="A34" s="24" t="s">
        <v>44</v>
      </c>
      <c r="B34" s="28" t="s">
        <v>67</v>
      </c>
      <c r="C34" s="28" t="s">
        <v>167</v>
      </c>
      <c r="D34" s="24" t="s">
        <v>52</v>
      </c>
      <c r="E34" s="29" t="s">
        <v>168</v>
      </c>
      <c r="F34" s="30" t="s">
        <v>115</v>
      </c>
      <c r="G34" s="31">
        <v>38.28</v>
      </c>
      <c r="H34" s="32">
        <v>0</v>
      </c>
      <c r="I34" s="33">
        <f>ROUND(ROUND(H34,2)*ROUND(G34,3),2)</f>
        <v>0</v>
      </c>
      <c r="O34">
        <f>(I34*21)/100</f>
        <v>0</v>
      </c>
      <c r="P34" t="s">
        <v>23</v>
      </c>
    </row>
    <row r="35" spans="1:18" ht="13.2" x14ac:dyDescent="0.25">
      <c r="A35" s="34" t="s">
        <v>49</v>
      </c>
      <c r="E35" s="35" t="s">
        <v>301</v>
      </c>
    </row>
    <row r="36" spans="1:18" ht="13.2" x14ac:dyDescent="0.25">
      <c r="A36" s="36" t="s">
        <v>51</v>
      </c>
      <c r="E36" s="37" t="s">
        <v>302</v>
      </c>
    </row>
    <row r="37" spans="1:18" ht="66" x14ac:dyDescent="0.25">
      <c r="A37" t="s">
        <v>53</v>
      </c>
      <c r="E37" s="35" t="s">
        <v>171</v>
      </c>
    </row>
    <row r="38" spans="1:18" ht="13.2" x14ac:dyDescent="0.25">
      <c r="A38" s="24" t="s">
        <v>44</v>
      </c>
      <c r="B38" s="28" t="s">
        <v>71</v>
      </c>
      <c r="C38" s="28" t="s">
        <v>172</v>
      </c>
      <c r="D38" s="24" t="s">
        <v>52</v>
      </c>
      <c r="E38" s="29" t="s">
        <v>173</v>
      </c>
      <c r="F38" s="30" t="s">
        <v>115</v>
      </c>
      <c r="G38" s="31">
        <v>38.28</v>
      </c>
      <c r="H38" s="32">
        <v>0</v>
      </c>
      <c r="I38" s="33">
        <f>ROUND(ROUND(H38,2)*ROUND(G38,3),2)</f>
        <v>0</v>
      </c>
      <c r="O38">
        <f>(I38*21)/100</f>
        <v>0</v>
      </c>
      <c r="P38" t="s">
        <v>23</v>
      </c>
    </row>
    <row r="39" spans="1:18" ht="13.2" x14ac:dyDescent="0.25">
      <c r="A39" s="34" t="s">
        <v>49</v>
      </c>
      <c r="E39" s="35" t="s">
        <v>303</v>
      </c>
    </row>
    <row r="40" spans="1:18" ht="13.2" x14ac:dyDescent="0.25">
      <c r="A40" s="36" t="s">
        <v>51</v>
      </c>
      <c r="E40" s="37" t="s">
        <v>304</v>
      </c>
    </row>
    <row r="41" spans="1:18" ht="66" x14ac:dyDescent="0.25">
      <c r="A41" t="s">
        <v>53</v>
      </c>
      <c r="E41" s="35" t="s">
        <v>171</v>
      </c>
    </row>
    <row r="42" spans="1:18" ht="13.2" x14ac:dyDescent="0.25">
      <c r="A42" s="24" t="s">
        <v>44</v>
      </c>
      <c r="B42" s="28" t="s">
        <v>40</v>
      </c>
      <c r="C42" s="28" t="s">
        <v>305</v>
      </c>
      <c r="D42" s="24" t="s">
        <v>52</v>
      </c>
      <c r="E42" s="29" t="s">
        <v>306</v>
      </c>
      <c r="F42" s="30" t="s">
        <v>115</v>
      </c>
      <c r="G42" s="31">
        <v>51.04</v>
      </c>
      <c r="H42" s="32">
        <v>0</v>
      </c>
      <c r="I42" s="33">
        <f>ROUND(ROUND(H42,2)*ROUND(G42,3),2)</f>
        <v>0</v>
      </c>
      <c r="O42">
        <f>(I42*21)/100</f>
        <v>0</v>
      </c>
      <c r="P42" t="s">
        <v>23</v>
      </c>
    </row>
    <row r="43" spans="1:18" ht="26.4" x14ac:dyDescent="0.25">
      <c r="A43" s="34" t="s">
        <v>49</v>
      </c>
      <c r="E43" s="35" t="s">
        <v>307</v>
      </c>
    </row>
    <row r="44" spans="1:18" ht="13.2" x14ac:dyDescent="0.25">
      <c r="A44" s="36" t="s">
        <v>51</v>
      </c>
      <c r="E44" s="37" t="s">
        <v>308</v>
      </c>
    </row>
    <row r="45" spans="1:18" ht="66" x14ac:dyDescent="0.25">
      <c r="A45" t="s">
        <v>53</v>
      </c>
      <c r="E45" s="35" t="s">
        <v>309</v>
      </c>
    </row>
    <row r="46" spans="1:18" ht="13.2" x14ac:dyDescent="0.25">
      <c r="A46" s="24" t="s">
        <v>44</v>
      </c>
      <c r="B46" s="28" t="s">
        <v>42</v>
      </c>
      <c r="C46" s="28" t="s">
        <v>310</v>
      </c>
      <c r="D46" s="24" t="s">
        <v>52</v>
      </c>
      <c r="E46" s="29" t="s">
        <v>311</v>
      </c>
      <c r="F46" s="30" t="s">
        <v>48</v>
      </c>
      <c r="G46" s="31">
        <v>1</v>
      </c>
      <c r="H46" s="32">
        <v>0</v>
      </c>
      <c r="I46" s="33">
        <f>ROUND(ROUND(H46,2)*ROUND(G46,3),2)</f>
        <v>0</v>
      </c>
      <c r="O46">
        <f>(I46*21)/100</f>
        <v>0</v>
      </c>
      <c r="P46" t="s">
        <v>23</v>
      </c>
    </row>
    <row r="47" spans="1:18" ht="26.4" x14ac:dyDescent="0.25">
      <c r="A47" s="34" t="s">
        <v>49</v>
      </c>
      <c r="E47" s="35" t="s">
        <v>312</v>
      </c>
    </row>
    <row r="48" spans="1:18" ht="13.2" x14ac:dyDescent="0.25">
      <c r="A48" s="36" t="s">
        <v>51</v>
      </c>
      <c r="E48" s="37" t="s">
        <v>52</v>
      </c>
    </row>
    <row r="49" spans="1:16" ht="39.6" x14ac:dyDescent="0.25">
      <c r="A49" t="s">
        <v>53</v>
      </c>
      <c r="E49" s="35" t="s">
        <v>313</v>
      </c>
    </row>
    <row r="50" spans="1:16" ht="13.2" x14ac:dyDescent="0.25">
      <c r="A50" s="24" t="s">
        <v>44</v>
      </c>
      <c r="B50" s="28" t="s">
        <v>82</v>
      </c>
      <c r="C50" s="28" t="s">
        <v>314</v>
      </c>
      <c r="D50" s="24" t="s">
        <v>52</v>
      </c>
      <c r="E50" s="29" t="s">
        <v>315</v>
      </c>
      <c r="F50" s="30" t="s">
        <v>316</v>
      </c>
      <c r="G50" s="31">
        <v>32</v>
      </c>
      <c r="H50" s="32">
        <v>0</v>
      </c>
      <c r="I50" s="33">
        <f>ROUND(ROUND(H50,2)*ROUND(G50,3),2)</f>
        <v>0</v>
      </c>
      <c r="O50">
        <f>(I50*21)/100</f>
        <v>0</v>
      </c>
      <c r="P50" t="s">
        <v>23</v>
      </c>
    </row>
    <row r="51" spans="1:16" ht="13.2" x14ac:dyDescent="0.25">
      <c r="A51" s="34" t="s">
        <v>49</v>
      </c>
      <c r="E51" s="35" t="s">
        <v>317</v>
      </c>
    </row>
    <row r="52" spans="1:16" ht="13.2" x14ac:dyDescent="0.25">
      <c r="A52" s="36" t="s">
        <v>51</v>
      </c>
      <c r="E52" s="37" t="s">
        <v>318</v>
      </c>
    </row>
    <row r="53" spans="1:16" ht="39.6" x14ac:dyDescent="0.25">
      <c r="A53" t="s">
        <v>53</v>
      </c>
      <c r="E53" s="35" t="s">
        <v>319</v>
      </c>
    </row>
    <row r="54" spans="1:16" ht="13.2" x14ac:dyDescent="0.25">
      <c r="A54" s="24" t="s">
        <v>44</v>
      </c>
      <c r="B54" s="28" t="s">
        <v>87</v>
      </c>
      <c r="C54" s="28" t="s">
        <v>320</v>
      </c>
      <c r="D54" s="24" t="s">
        <v>52</v>
      </c>
      <c r="E54" s="29" t="s">
        <v>321</v>
      </c>
      <c r="F54" s="30" t="s">
        <v>115</v>
      </c>
      <c r="G54" s="31">
        <v>6.4</v>
      </c>
      <c r="H54" s="32">
        <v>0</v>
      </c>
      <c r="I54" s="33">
        <f>ROUND(ROUND(H54,2)*ROUND(G54,3),2)</f>
        <v>0</v>
      </c>
      <c r="O54">
        <f>(I54*21)/100</f>
        <v>0</v>
      </c>
      <c r="P54" t="s">
        <v>23</v>
      </c>
    </row>
    <row r="55" spans="1:16" ht="13.2" x14ac:dyDescent="0.25">
      <c r="A55" s="34" t="s">
        <v>49</v>
      </c>
      <c r="E55" s="35" t="s">
        <v>322</v>
      </c>
    </row>
    <row r="56" spans="1:16" ht="13.2" x14ac:dyDescent="0.25">
      <c r="A56" s="36" t="s">
        <v>51</v>
      </c>
      <c r="E56" s="37" t="s">
        <v>52</v>
      </c>
    </row>
    <row r="57" spans="1:16" ht="396" x14ac:dyDescent="0.25">
      <c r="A57" t="s">
        <v>53</v>
      </c>
      <c r="E57" s="35" t="s">
        <v>323</v>
      </c>
    </row>
    <row r="58" spans="1:16" ht="13.2" x14ac:dyDescent="0.25">
      <c r="A58" s="24" t="s">
        <v>44</v>
      </c>
      <c r="B58" s="28" t="s">
        <v>92</v>
      </c>
      <c r="C58" s="28" t="s">
        <v>324</v>
      </c>
      <c r="D58" s="24" t="s">
        <v>52</v>
      </c>
      <c r="E58" s="29" t="s">
        <v>325</v>
      </c>
      <c r="F58" s="30" t="s">
        <v>115</v>
      </c>
      <c r="G58" s="31">
        <v>33.6</v>
      </c>
      <c r="H58" s="32">
        <v>0</v>
      </c>
      <c r="I58" s="33">
        <f>ROUND(ROUND(H58,2)*ROUND(G58,3),2)</f>
        <v>0</v>
      </c>
      <c r="O58">
        <f>(I58*21)/100</f>
        <v>0</v>
      </c>
      <c r="P58" t="s">
        <v>23</v>
      </c>
    </row>
    <row r="59" spans="1:16" ht="13.2" x14ac:dyDescent="0.25">
      <c r="A59" s="34" t="s">
        <v>49</v>
      </c>
      <c r="E59" s="35" t="s">
        <v>326</v>
      </c>
    </row>
    <row r="60" spans="1:16" ht="13.2" x14ac:dyDescent="0.25">
      <c r="A60" s="36" t="s">
        <v>51</v>
      </c>
      <c r="E60" s="37" t="s">
        <v>327</v>
      </c>
    </row>
    <row r="61" spans="1:16" ht="396" x14ac:dyDescent="0.25">
      <c r="A61" t="s">
        <v>53</v>
      </c>
      <c r="E61" s="35" t="s">
        <v>323</v>
      </c>
    </row>
    <row r="62" spans="1:16" ht="13.2" x14ac:dyDescent="0.25">
      <c r="A62" s="24" t="s">
        <v>44</v>
      </c>
      <c r="B62" s="28" t="s">
        <v>97</v>
      </c>
      <c r="C62" s="28" t="s">
        <v>120</v>
      </c>
      <c r="D62" s="24" t="s">
        <v>52</v>
      </c>
      <c r="E62" s="29" t="s">
        <v>121</v>
      </c>
      <c r="F62" s="30" t="s">
        <v>115</v>
      </c>
      <c r="G62" s="31">
        <v>170.624</v>
      </c>
      <c r="H62" s="32">
        <v>0</v>
      </c>
      <c r="I62" s="33">
        <f>ROUND(ROUND(H62,2)*ROUND(G62,3),2)</f>
        <v>0</v>
      </c>
      <c r="O62">
        <f>(I62*21)/100</f>
        <v>0</v>
      </c>
      <c r="P62" t="s">
        <v>23</v>
      </c>
    </row>
    <row r="63" spans="1:16" ht="13.2" x14ac:dyDescent="0.25">
      <c r="A63" s="34" t="s">
        <v>49</v>
      </c>
      <c r="E63" s="35" t="s">
        <v>328</v>
      </c>
    </row>
    <row r="64" spans="1:16" ht="39.6" x14ac:dyDescent="0.25">
      <c r="A64" s="36" t="s">
        <v>51</v>
      </c>
      <c r="E64" s="37" t="s">
        <v>329</v>
      </c>
    </row>
    <row r="65" spans="1:16" ht="316.8" x14ac:dyDescent="0.25">
      <c r="A65" t="s">
        <v>53</v>
      </c>
      <c r="E65" s="35" t="s">
        <v>124</v>
      </c>
    </row>
    <row r="66" spans="1:16" ht="13.2" x14ac:dyDescent="0.25">
      <c r="A66" s="24" t="s">
        <v>44</v>
      </c>
      <c r="B66" s="28" t="s">
        <v>103</v>
      </c>
      <c r="C66" s="28" t="s">
        <v>330</v>
      </c>
      <c r="D66" s="24" t="s">
        <v>52</v>
      </c>
      <c r="E66" s="29" t="s">
        <v>331</v>
      </c>
      <c r="F66" s="30" t="s">
        <v>115</v>
      </c>
      <c r="G66" s="31">
        <v>381.61599999999999</v>
      </c>
      <c r="H66" s="32">
        <v>0</v>
      </c>
      <c r="I66" s="33">
        <f>ROUND(ROUND(H66,2)*ROUND(G66,3),2)</f>
        <v>0</v>
      </c>
      <c r="O66">
        <f>(I66*21)/100</f>
        <v>0</v>
      </c>
      <c r="P66" t="s">
        <v>23</v>
      </c>
    </row>
    <row r="67" spans="1:16" ht="13.2" x14ac:dyDescent="0.25">
      <c r="A67" s="34" t="s">
        <v>49</v>
      </c>
      <c r="E67" s="35" t="s">
        <v>332</v>
      </c>
    </row>
    <row r="68" spans="1:16" ht="13.2" x14ac:dyDescent="0.25">
      <c r="A68" s="36" t="s">
        <v>51</v>
      </c>
      <c r="E68" s="37" t="s">
        <v>333</v>
      </c>
    </row>
    <row r="69" spans="1:16" ht="330" x14ac:dyDescent="0.25">
      <c r="A69" t="s">
        <v>53</v>
      </c>
      <c r="E69" s="35" t="s">
        <v>334</v>
      </c>
    </row>
    <row r="70" spans="1:16" ht="13.2" x14ac:dyDescent="0.25">
      <c r="A70" s="24" t="s">
        <v>44</v>
      </c>
      <c r="B70" s="28" t="s">
        <v>107</v>
      </c>
      <c r="C70" s="28" t="s">
        <v>335</v>
      </c>
      <c r="D70" s="24" t="s">
        <v>52</v>
      </c>
      <c r="E70" s="29" t="s">
        <v>336</v>
      </c>
      <c r="F70" s="30" t="s">
        <v>115</v>
      </c>
      <c r="G70" s="31">
        <v>552.24</v>
      </c>
      <c r="H70" s="32">
        <v>0</v>
      </c>
      <c r="I70" s="33">
        <f>ROUND(ROUND(H70,2)*ROUND(G70,3),2)</f>
        <v>0</v>
      </c>
      <c r="O70">
        <f>(I70*21)/100</f>
        <v>0</v>
      </c>
      <c r="P70" t="s">
        <v>23</v>
      </c>
    </row>
    <row r="71" spans="1:16" ht="26.4" x14ac:dyDescent="0.25">
      <c r="A71" s="34" t="s">
        <v>49</v>
      </c>
      <c r="E71" s="35" t="s">
        <v>337</v>
      </c>
    </row>
    <row r="72" spans="1:16" ht="66" x14ac:dyDescent="0.25">
      <c r="A72" s="36" t="s">
        <v>51</v>
      </c>
      <c r="E72" s="37" t="s">
        <v>338</v>
      </c>
    </row>
    <row r="73" spans="1:16" ht="330" x14ac:dyDescent="0.25">
      <c r="A73" t="s">
        <v>53</v>
      </c>
      <c r="E73" s="35" t="s">
        <v>339</v>
      </c>
    </row>
    <row r="74" spans="1:16" ht="13.2" x14ac:dyDescent="0.25">
      <c r="A74" s="24" t="s">
        <v>44</v>
      </c>
      <c r="B74" s="28" t="s">
        <v>112</v>
      </c>
      <c r="C74" s="28" t="s">
        <v>340</v>
      </c>
      <c r="D74" s="24" t="s">
        <v>52</v>
      </c>
      <c r="E74" s="29" t="s">
        <v>341</v>
      </c>
      <c r="F74" s="30" t="s">
        <v>115</v>
      </c>
      <c r="G74" s="31">
        <v>58.8</v>
      </c>
      <c r="H74" s="32">
        <v>0</v>
      </c>
      <c r="I74" s="33">
        <f>ROUND(ROUND(H74,2)*ROUND(G74,3),2)</f>
        <v>0</v>
      </c>
      <c r="O74">
        <f>(I74*21)/100</f>
        <v>0</v>
      </c>
      <c r="P74" t="s">
        <v>23</v>
      </c>
    </row>
    <row r="75" spans="1:16" ht="26.4" x14ac:dyDescent="0.25">
      <c r="A75" s="34" t="s">
        <v>49</v>
      </c>
      <c r="E75" s="35" t="s">
        <v>342</v>
      </c>
    </row>
    <row r="76" spans="1:16" ht="13.2" x14ac:dyDescent="0.25">
      <c r="A76" s="36" t="s">
        <v>51</v>
      </c>
      <c r="E76" s="37" t="s">
        <v>343</v>
      </c>
    </row>
    <row r="77" spans="1:16" ht="356.4" x14ac:dyDescent="0.25">
      <c r="A77" t="s">
        <v>53</v>
      </c>
      <c r="E77" s="35" t="s">
        <v>344</v>
      </c>
    </row>
    <row r="78" spans="1:16" ht="13.2" x14ac:dyDescent="0.25">
      <c r="A78" s="24" t="s">
        <v>44</v>
      </c>
      <c r="B78" s="28" t="s">
        <v>119</v>
      </c>
      <c r="C78" s="28" t="s">
        <v>345</v>
      </c>
      <c r="D78" s="24" t="s">
        <v>52</v>
      </c>
      <c r="E78" s="29" t="s">
        <v>346</v>
      </c>
      <c r="F78" s="30" t="s">
        <v>115</v>
      </c>
      <c r="G78" s="31">
        <v>6.5519999999999996</v>
      </c>
      <c r="H78" s="32">
        <v>0</v>
      </c>
      <c r="I78" s="33">
        <f>ROUND(ROUND(H78,2)*ROUND(G78,3),2)</f>
        <v>0</v>
      </c>
      <c r="O78">
        <f>(I78*21)/100</f>
        <v>0</v>
      </c>
      <c r="P78" t="s">
        <v>23</v>
      </c>
    </row>
    <row r="79" spans="1:16" ht="13.2" x14ac:dyDescent="0.25">
      <c r="A79" s="34" t="s">
        <v>49</v>
      </c>
      <c r="E79" s="35" t="s">
        <v>347</v>
      </c>
    </row>
    <row r="80" spans="1:16" ht="39.6" x14ac:dyDescent="0.25">
      <c r="A80" s="36" t="s">
        <v>51</v>
      </c>
      <c r="E80" s="37" t="s">
        <v>348</v>
      </c>
    </row>
    <row r="81" spans="1:16" ht="303.60000000000002" x14ac:dyDescent="0.25">
      <c r="A81" t="s">
        <v>53</v>
      </c>
      <c r="E81" s="35" t="s">
        <v>349</v>
      </c>
    </row>
    <row r="82" spans="1:16" ht="13.2" x14ac:dyDescent="0.25">
      <c r="A82" s="24" t="s">
        <v>44</v>
      </c>
      <c r="B82" s="28" t="s">
        <v>125</v>
      </c>
      <c r="C82" s="28" t="s">
        <v>350</v>
      </c>
      <c r="D82" s="24" t="s">
        <v>52</v>
      </c>
      <c r="E82" s="29" t="s">
        <v>351</v>
      </c>
      <c r="F82" s="30" t="s">
        <v>115</v>
      </c>
      <c r="G82" s="31">
        <v>159.06399999999999</v>
      </c>
      <c r="H82" s="32">
        <v>0</v>
      </c>
      <c r="I82" s="33">
        <f>ROUND(ROUND(H82,2)*ROUND(G82,3),2)</f>
        <v>0</v>
      </c>
      <c r="O82">
        <f>(I82*21)/100</f>
        <v>0</v>
      </c>
      <c r="P82" t="s">
        <v>23</v>
      </c>
    </row>
    <row r="83" spans="1:16" ht="13.2" x14ac:dyDescent="0.25">
      <c r="A83" s="34" t="s">
        <v>49</v>
      </c>
      <c r="E83" s="35" t="s">
        <v>352</v>
      </c>
    </row>
    <row r="84" spans="1:16" ht="66" x14ac:dyDescent="0.25">
      <c r="A84" s="36" t="s">
        <v>51</v>
      </c>
      <c r="E84" s="37" t="s">
        <v>353</v>
      </c>
    </row>
    <row r="85" spans="1:16" ht="250.8" x14ac:dyDescent="0.25">
      <c r="A85" t="s">
        <v>53</v>
      </c>
      <c r="E85" s="35" t="s">
        <v>354</v>
      </c>
    </row>
    <row r="86" spans="1:16" ht="13.2" x14ac:dyDescent="0.25">
      <c r="A86" s="24" t="s">
        <v>44</v>
      </c>
      <c r="B86" s="28" t="s">
        <v>132</v>
      </c>
      <c r="C86" s="28" t="s">
        <v>355</v>
      </c>
      <c r="D86" s="24" t="s">
        <v>52</v>
      </c>
      <c r="E86" s="29" t="s">
        <v>356</v>
      </c>
      <c r="F86" s="30" t="s">
        <v>115</v>
      </c>
      <c r="G86" s="31">
        <v>11.56</v>
      </c>
      <c r="H86" s="32">
        <v>0</v>
      </c>
      <c r="I86" s="33">
        <f>ROUND(ROUND(H86,2)*ROUND(G86,3),2)</f>
        <v>0</v>
      </c>
      <c r="O86">
        <f>(I86*21)/100</f>
        <v>0</v>
      </c>
      <c r="P86" t="s">
        <v>23</v>
      </c>
    </row>
    <row r="87" spans="1:16" ht="13.2" x14ac:dyDescent="0.25">
      <c r="A87" s="34" t="s">
        <v>49</v>
      </c>
      <c r="E87" s="35" t="s">
        <v>357</v>
      </c>
    </row>
    <row r="88" spans="1:16" ht="13.2" x14ac:dyDescent="0.25">
      <c r="A88" s="36" t="s">
        <v>51</v>
      </c>
      <c r="E88" s="37" t="s">
        <v>358</v>
      </c>
    </row>
    <row r="89" spans="1:16" ht="237.6" x14ac:dyDescent="0.25">
      <c r="A89" t="s">
        <v>53</v>
      </c>
      <c r="E89" s="35" t="s">
        <v>359</v>
      </c>
    </row>
    <row r="90" spans="1:16" ht="13.2" x14ac:dyDescent="0.25">
      <c r="A90" s="24" t="s">
        <v>44</v>
      </c>
      <c r="B90" s="28" t="s">
        <v>137</v>
      </c>
      <c r="C90" s="28" t="s">
        <v>360</v>
      </c>
      <c r="D90" s="24" t="s">
        <v>46</v>
      </c>
      <c r="E90" s="29" t="s">
        <v>361</v>
      </c>
      <c r="F90" s="30" t="s">
        <v>115</v>
      </c>
      <c r="G90" s="31">
        <v>30.52</v>
      </c>
      <c r="H90" s="32">
        <v>0</v>
      </c>
      <c r="I90" s="33">
        <f>ROUND(ROUND(H90,2)*ROUND(G90,3),2)</f>
        <v>0</v>
      </c>
      <c r="O90">
        <f>(I90*21)/100</f>
        <v>0</v>
      </c>
      <c r="P90" t="s">
        <v>23</v>
      </c>
    </row>
    <row r="91" spans="1:16" ht="13.2" x14ac:dyDescent="0.25">
      <c r="A91" s="34" t="s">
        <v>49</v>
      </c>
      <c r="E91" s="35" t="s">
        <v>362</v>
      </c>
    </row>
    <row r="92" spans="1:16" ht="39.6" x14ac:dyDescent="0.25">
      <c r="A92" s="36" t="s">
        <v>51</v>
      </c>
      <c r="E92" s="37" t="s">
        <v>363</v>
      </c>
    </row>
    <row r="93" spans="1:16" ht="237.6" x14ac:dyDescent="0.25">
      <c r="A93" t="s">
        <v>53</v>
      </c>
      <c r="E93" s="35" t="s">
        <v>364</v>
      </c>
    </row>
    <row r="94" spans="1:16" ht="13.2" x14ac:dyDescent="0.25">
      <c r="A94" s="24" t="s">
        <v>44</v>
      </c>
      <c r="B94" s="28" t="s">
        <v>234</v>
      </c>
      <c r="C94" s="28" t="s">
        <v>360</v>
      </c>
      <c r="D94" s="24" t="s">
        <v>55</v>
      </c>
      <c r="E94" s="29" t="s">
        <v>361</v>
      </c>
      <c r="F94" s="30" t="s">
        <v>115</v>
      </c>
      <c r="G94" s="31">
        <v>238.8</v>
      </c>
      <c r="H94" s="32">
        <v>0</v>
      </c>
      <c r="I94" s="33">
        <f>ROUND(ROUND(H94,2)*ROUND(G94,3),2)</f>
        <v>0</v>
      </c>
      <c r="O94">
        <f>(I94*21)/100</f>
        <v>0</v>
      </c>
      <c r="P94" t="s">
        <v>23</v>
      </c>
    </row>
    <row r="95" spans="1:16" ht="13.2" x14ac:dyDescent="0.25">
      <c r="A95" s="34" t="s">
        <v>49</v>
      </c>
      <c r="E95" s="35" t="s">
        <v>365</v>
      </c>
    </row>
    <row r="96" spans="1:16" ht="52.8" x14ac:dyDescent="0.25">
      <c r="A96" s="36" t="s">
        <v>51</v>
      </c>
      <c r="E96" s="37" t="s">
        <v>366</v>
      </c>
    </row>
    <row r="97" spans="1:16" ht="237.6" x14ac:dyDescent="0.25">
      <c r="A97" t="s">
        <v>53</v>
      </c>
      <c r="E97" s="35" t="s">
        <v>364</v>
      </c>
    </row>
    <row r="98" spans="1:16" ht="13.2" x14ac:dyDescent="0.25">
      <c r="A98" s="24" t="s">
        <v>44</v>
      </c>
      <c r="B98" s="28" t="s">
        <v>238</v>
      </c>
      <c r="C98" s="28" t="s">
        <v>360</v>
      </c>
      <c r="D98" s="24" t="s">
        <v>65</v>
      </c>
      <c r="E98" s="29" t="s">
        <v>361</v>
      </c>
      <c r="F98" s="30" t="s">
        <v>115</v>
      </c>
      <c r="G98" s="31">
        <v>58.8</v>
      </c>
      <c r="H98" s="32">
        <v>0</v>
      </c>
      <c r="I98" s="33">
        <f>ROUND(ROUND(H98,2)*ROUND(G98,3),2)</f>
        <v>0</v>
      </c>
      <c r="O98">
        <f>(I98*21)/100</f>
        <v>0</v>
      </c>
      <c r="P98" t="s">
        <v>23</v>
      </c>
    </row>
    <row r="99" spans="1:16" ht="13.2" x14ac:dyDescent="0.25">
      <c r="A99" s="34" t="s">
        <v>49</v>
      </c>
      <c r="E99" s="35" t="s">
        <v>367</v>
      </c>
    </row>
    <row r="100" spans="1:16" ht="13.2" x14ac:dyDescent="0.25">
      <c r="A100" s="36" t="s">
        <v>51</v>
      </c>
      <c r="E100" s="37" t="s">
        <v>343</v>
      </c>
    </row>
    <row r="101" spans="1:16" ht="250.8" x14ac:dyDescent="0.25">
      <c r="A101" t="s">
        <v>53</v>
      </c>
      <c r="E101" s="35" t="s">
        <v>368</v>
      </c>
    </row>
    <row r="102" spans="1:16" ht="13.2" x14ac:dyDescent="0.25">
      <c r="A102" s="24" t="s">
        <v>44</v>
      </c>
      <c r="B102" s="28" t="s">
        <v>241</v>
      </c>
      <c r="C102" s="28" t="s">
        <v>369</v>
      </c>
      <c r="D102" s="24" t="s">
        <v>52</v>
      </c>
      <c r="E102" s="29" t="s">
        <v>370</v>
      </c>
      <c r="F102" s="30" t="s">
        <v>115</v>
      </c>
      <c r="G102" s="31">
        <v>1.98</v>
      </c>
      <c r="H102" s="32">
        <v>0</v>
      </c>
      <c r="I102" s="33">
        <f>ROUND(ROUND(H102,2)*ROUND(G102,3),2)</f>
        <v>0</v>
      </c>
      <c r="O102">
        <f>(I102*21)/100</f>
        <v>0</v>
      </c>
      <c r="P102" t="s">
        <v>23</v>
      </c>
    </row>
    <row r="103" spans="1:16" ht="13.2" x14ac:dyDescent="0.25">
      <c r="A103" s="34" t="s">
        <v>49</v>
      </c>
      <c r="E103" s="35" t="s">
        <v>371</v>
      </c>
    </row>
    <row r="104" spans="1:16" ht="13.2" x14ac:dyDescent="0.25">
      <c r="A104" s="36" t="s">
        <v>51</v>
      </c>
      <c r="E104" s="37" t="s">
        <v>372</v>
      </c>
    </row>
    <row r="105" spans="1:16" ht="290.39999999999998" x14ac:dyDescent="0.25">
      <c r="A105" t="s">
        <v>53</v>
      </c>
      <c r="E105" s="35" t="s">
        <v>373</v>
      </c>
    </row>
    <row r="106" spans="1:16" ht="13.2" x14ac:dyDescent="0.25">
      <c r="A106" s="24" t="s">
        <v>44</v>
      </c>
      <c r="B106" s="28" t="s">
        <v>245</v>
      </c>
      <c r="C106" s="28" t="s">
        <v>374</v>
      </c>
      <c r="D106" s="24" t="s">
        <v>46</v>
      </c>
      <c r="E106" s="29" t="s">
        <v>375</v>
      </c>
      <c r="F106" s="30" t="s">
        <v>115</v>
      </c>
      <c r="G106" s="31">
        <v>18.600000000000001</v>
      </c>
      <c r="H106" s="32">
        <v>0</v>
      </c>
      <c r="I106" s="33">
        <f>ROUND(ROUND(H106,2)*ROUND(G106,3),2)</f>
        <v>0</v>
      </c>
      <c r="O106">
        <f>(I106*21)/100</f>
        <v>0</v>
      </c>
      <c r="P106" t="s">
        <v>23</v>
      </c>
    </row>
    <row r="107" spans="1:16" ht="13.2" x14ac:dyDescent="0.25">
      <c r="A107" s="34" t="s">
        <v>49</v>
      </c>
      <c r="E107" s="35" t="s">
        <v>376</v>
      </c>
    </row>
    <row r="108" spans="1:16" ht="13.2" x14ac:dyDescent="0.25">
      <c r="A108" s="36" t="s">
        <v>51</v>
      </c>
      <c r="E108" s="37" t="s">
        <v>377</v>
      </c>
    </row>
    <row r="109" spans="1:16" ht="316.8" x14ac:dyDescent="0.25">
      <c r="A109" t="s">
        <v>53</v>
      </c>
      <c r="E109" s="35" t="s">
        <v>378</v>
      </c>
    </row>
    <row r="110" spans="1:16" ht="13.2" x14ac:dyDescent="0.25">
      <c r="A110" s="24" t="s">
        <v>44</v>
      </c>
      <c r="B110" s="28" t="s">
        <v>249</v>
      </c>
      <c r="C110" s="28" t="s">
        <v>374</v>
      </c>
      <c r="D110" s="24" t="s">
        <v>55</v>
      </c>
      <c r="E110" s="29" t="s">
        <v>375</v>
      </c>
      <c r="F110" s="30" t="s">
        <v>115</v>
      </c>
      <c r="G110" s="31">
        <v>4.6399999999999997</v>
      </c>
      <c r="H110" s="32">
        <v>0</v>
      </c>
      <c r="I110" s="33">
        <f>ROUND(ROUND(H110,2)*ROUND(G110,3),2)</f>
        <v>0</v>
      </c>
      <c r="O110">
        <f>(I110*21)/100</f>
        <v>0</v>
      </c>
      <c r="P110" t="s">
        <v>23</v>
      </c>
    </row>
    <row r="111" spans="1:16" ht="13.2" x14ac:dyDescent="0.25">
      <c r="A111" s="34" t="s">
        <v>49</v>
      </c>
      <c r="E111" s="35" t="s">
        <v>379</v>
      </c>
    </row>
    <row r="112" spans="1:16" ht="13.2" x14ac:dyDescent="0.25">
      <c r="A112" s="36" t="s">
        <v>51</v>
      </c>
      <c r="E112" s="37" t="s">
        <v>380</v>
      </c>
    </row>
    <row r="113" spans="1:18" ht="316.8" x14ac:dyDescent="0.25">
      <c r="A113" t="s">
        <v>53</v>
      </c>
      <c r="E113" s="35" t="s">
        <v>378</v>
      </c>
    </row>
    <row r="114" spans="1:18" ht="13.2" x14ac:dyDescent="0.25">
      <c r="A114" s="24" t="s">
        <v>44</v>
      </c>
      <c r="B114" s="28" t="s">
        <v>253</v>
      </c>
      <c r="C114" s="28" t="s">
        <v>381</v>
      </c>
      <c r="D114" s="24" t="s">
        <v>52</v>
      </c>
      <c r="E114" s="29" t="s">
        <v>382</v>
      </c>
      <c r="F114" s="30" t="s">
        <v>115</v>
      </c>
      <c r="G114" s="31">
        <v>6.5650000000000004</v>
      </c>
      <c r="H114" s="32">
        <v>0</v>
      </c>
      <c r="I114" s="33">
        <f>ROUND(ROUND(H114,2)*ROUND(G114,3),2)</f>
        <v>0</v>
      </c>
      <c r="O114">
        <f>(I114*21)/100</f>
        <v>0</v>
      </c>
      <c r="P114" t="s">
        <v>23</v>
      </c>
    </row>
    <row r="115" spans="1:18" ht="13.2" x14ac:dyDescent="0.25">
      <c r="A115" s="34" t="s">
        <v>49</v>
      </c>
      <c r="E115" s="35" t="s">
        <v>383</v>
      </c>
    </row>
    <row r="116" spans="1:18" ht="13.2" x14ac:dyDescent="0.25">
      <c r="A116" s="36" t="s">
        <v>51</v>
      </c>
      <c r="E116" s="37" t="s">
        <v>384</v>
      </c>
    </row>
    <row r="117" spans="1:18" ht="277.2" x14ac:dyDescent="0.25">
      <c r="A117" t="s">
        <v>53</v>
      </c>
      <c r="E117" s="35" t="s">
        <v>385</v>
      </c>
    </row>
    <row r="118" spans="1:18" ht="13.2" x14ac:dyDescent="0.25">
      <c r="A118" s="24" t="s">
        <v>44</v>
      </c>
      <c r="B118" s="28" t="s">
        <v>259</v>
      </c>
      <c r="C118" s="28" t="s">
        <v>386</v>
      </c>
      <c r="D118" s="24" t="s">
        <v>52</v>
      </c>
      <c r="E118" s="29" t="s">
        <v>387</v>
      </c>
      <c r="F118" s="30" t="s">
        <v>115</v>
      </c>
      <c r="G118" s="31">
        <v>6.4</v>
      </c>
      <c r="H118" s="32">
        <v>0</v>
      </c>
      <c r="I118" s="33">
        <f>ROUND(ROUND(H118,2)*ROUND(G118,3),2)</f>
        <v>0</v>
      </c>
      <c r="O118">
        <f>(I118*21)/100</f>
        <v>0</v>
      </c>
      <c r="P118" t="s">
        <v>23</v>
      </c>
    </row>
    <row r="119" spans="1:18" ht="13.2" x14ac:dyDescent="0.25">
      <c r="A119" s="34" t="s">
        <v>49</v>
      </c>
      <c r="E119" s="35" t="s">
        <v>388</v>
      </c>
    </row>
    <row r="120" spans="1:18" ht="13.2" x14ac:dyDescent="0.25">
      <c r="A120" s="36" t="s">
        <v>51</v>
      </c>
      <c r="E120" s="37" t="s">
        <v>389</v>
      </c>
    </row>
    <row r="121" spans="1:18" ht="277.2" x14ac:dyDescent="0.25">
      <c r="A121" t="s">
        <v>53</v>
      </c>
      <c r="E121" s="35" t="s">
        <v>390</v>
      </c>
    </row>
    <row r="122" spans="1:18" ht="13.2" x14ac:dyDescent="0.25">
      <c r="A122" s="24" t="s">
        <v>44</v>
      </c>
      <c r="B122" s="28" t="s">
        <v>263</v>
      </c>
      <c r="C122" s="28" t="s">
        <v>391</v>
      </c>
      <c r="D122" s="24" t="s">
        <v>52</v>
      </c>
      <c r="E122" s="29" t="s">
        <v>392</v>
      </c>
      <c r="F122" s="30" t="s">
        <v>128</v>
      </c>
      <c r="G122" s="31">
        <v>329.4</v>
      </c>
      <c r="H122" s="32">
        <v>0</v>
      </c>
      <c r="I122" s="33">
        <f>ROUND(ROUND(H122,2)*ROUND(G122,3),2)</f>
        <v>0</v>
      </c>
      <c r="O122">
        <f>(I122*21)/100</f>
        <v>0</v>
      </c>
      <c r="P122" t="s">
        <v>23</v>
      </c>
    </row>
    <row r="123" spans="1:18" ht="13.2" x14ac:dyDescent="0.25">
      <c r="A123" s="34" t="s">
        <v>49</v>
      </c>
      <c r="E123" s="35" t="s">
        <v>393</v>
      </c>
    </row>
    <row r="124" spans="1:18" ht="13.2" x14ac:dyDescent="0.25">
      <c r="A124" s="36" t="s">
        <v>51</v>
      </c>
      <c r="E124" s="37" t="s">
        <v>52</v>
      </c>
    </row>
    <row r="125" spans="1:18" ht="26.4" x14ac:dyDescent="0.25">
      <c r="A125" t="s">
        <v>53</v>
      </c>
      <c r="E125" s="35" t="s">
        <v>394</v>
      </c>
    </row>
    <row r="126" spans="1:18" ht="12.75" customHeight="1" x14ac:dyDescent="0.25">
      <c r="A126" s="12" t="s">
        <v>43</v>
      </c>
      <c r="B126" s="12"/>
      <c r="C126" s="38" t="s">
        <v>23</v>
      </c>
      <c r="D126" s="12"/>
      <c r="E126" s="26" t="s">
        <v>176</v>
      </c>
      <c r="F126" s="12"/>
      <c r="G126" s="12"/>
      <c r="H126" s="12"/>
      <c r="I126" s="39">
        <f>0+Q126</f>
        <v>0</v>
      </c>
      <c r="O126">
        <f>0+R126</f>
        <v>0</v>
      </c>
      <c r="Q126">
        <f>0+I127+I131+I135+I139+I143+I147+I151+I155+I159+I163+I167+I171+I175+I179+I183</f>
        <v>0</v>
      </c>
      <c r="R126">
        <f>0+O127+O131+O135+O139+O143+O147+O151+O155+O159+O163+O167+O171+O175+O179+O183</f>
        <v>0</v>
      </c>
    </row>
    <row r="127" spans="1:18" ht="13.2" x14ac:dyDescent="0.25">
      <c r="A127" s="24" t="s">
        <v>44</v>
      </c>
      <c r="B127" s="28" t="s">
        <v>266</v>
      </c>
      <c r="C127" s="28" t="s">
        <v>395</v>
      </c>
      <c r="D127" s="24" t="s">
        <v>52</v>
      </c>
      <c r="E127" s="29" t="s">
        <v>396</v>
      </c>
      <c r="F127" s="30" t="s">
        <v>316</v>
      </c>
      <c r="G127" s="31">
        <v>22</v>
      </c>
      <c r="H127" s="32">
        <v>0</v>
      </c>
      <c r="I127" s="33">
        <f>ROUND(ROUND(H127,2)*ROUND(G127,3),2)</f>
        <v>0</v>
      </c>
      <c r="O127">
        <f>(I127*21)/100</f>
        <v>0</v>
      </c>
      <c r="P127" t="s">
        <v>23</v>
      </c>
    </row>
    <row r="128" spans="1:18" ht="13.2" x14ac:dyDescent="0.25">
      <c r="A128" s="34" t="s">
        <v>49</v>
      </c>
      <c r="E128" s="35" t="s">
        <v>397</v>
      </c>
    </row>
    <row r="129" spans="1:16" ht="13.2" x14ac:dyDescent="0.25">
      <c r="A129" s="36" t="s">
        <v>51</v>
      </c>
      <c r="E129" s="37" t="s">
        <v>398</v>
      </c>
    </row>
    <row r="130" spans="1:16" ht="171.6" x14ac:dyDescent="0.25">
      <c r="A130" t="s">
        <v>53</v>
      </c>
      <c r="E130" s="35" t="s">
        <v>399</v>
      </c>
    </row>
    <row r="131" spans="1:16" ht="13.2" x14ac:dyDescent="0.25">
      <c r="A131" s="24" t="s">
        <v>44</v>
      </c>
      <c r="B131" s="28" t="s">
        <v>269</v>
      </c>
      <c r="C131" s="28" t="s">
        <v>400</v>
      </c>
      <c r="D131" s="24" t="s">
        <v>52</v>
      </c>
      <c r="E131" s="29" t="s">
        <v>401</v>
      </c>
      <c r="F131" s="30" t="s">
        <v>115</v>
      </c>
      <c r="G131" s="31">
        <v>0.80700000000000005</v>
      </c>
      <c r="H131" s="32">
        <v>0</v>
      </c>
      <c r="I131" s="33">
        <f>ROUND(ROUND(H131,2)*ROUND(G131,3),2)</f>
        <v>0</v>
      </c>
      <c r="O131">
        <f>(I131*21)/100</f>
        <v>0</v>
      </c>
      <c r="P131" t="s">
        <v>23</v>
      </c>
    </row>
    <row r="132" spans="1:16" ht="13.2" x14ac:dyDescent="0.25">
      <c r="A132" s="34" t="s">
        <v>49</v>
      </c>
      <c r="E132" s="35" t="s">
        <v>402</v>
      </c>
    </row>
    <row r="133" spans="1:16" ht="13.2" x14ac:dyDescent="0.25">
      <c r="A133" s="36" t="s">
        <v>51</v>
      </c>
      <c r="E133" s="37" t="s">
        <v>403</v>
      </c>
    </row>
    <row r="134" spans="1:16" ht="409.6" x14ac:dyDescent="0.25">
      <c r="A134" t="s">
        <v>53</v>
      </c>
      <c r="E134" s="35" t="s">
        <v>404</v>
      </c>
    </row>
    <row r="135" spans="1:16" ht="13.2" x14ac:dyDescent="0.25">
      <c r="A135" s="24" t="s">
        <v>44</v>
      </c>
      <c r="B135" s="28" t="s">
        <v>274</v>
      </c>
      <c r="C135" s="28" t="s">
        <v>405</v>
      </c>
      <c r="D135" s="24" t="s">
        <v>52</v>
      </c>
      <c r="E135" s="29" t="s">
        <v>406</v>
      </c>
      <c r="F135" s="30" t="s">
        <v>286</v>
      </c>
      <c r="G135" s="31">
        <v>0.64100000000000001</v>
      </c>
      <c r="H135" s="32">
        <v>0</v>
      </c>
      <c r="I135" s="33">
        <f>ROUND(ROUND(H135,2)*ROUND(G135,3),2)</f>
        <v>0</v>
      </c>
      <c r="O135">
        <f>(I135*21)/100</f>
        <v>0</v>
      </c>
      <c r="P135" t="s">
        <v>23</v>
      </c>
    </row>
    <row r="136" spans="1:16" ht="26.4" x14ac:dyDescent="0.25">
      <c r="A136" s="34" t="s">
        <v>49</v>
      </c>
      <c r="E136" s="35" t="s">
        <v>407</v>
      </c>
    </row>
    <row r="137" spans="1:16" ht="13.2" x14ac:dyDescent="0.25">
      <c r="A137" s="36" t="s">
        <v>51</v>
      </c>
      <c r="E137" s="37" t="s">
        <v>408</v>
      </c>
    </row>
    <row r="138" spans="1:16" ht="39.6" x14ac:dyDescent="0.25">
      <c r="A138" t="s">
        <v>53</v>
      </c>
      <c r="E138" s="35" t="s">
        <v>409</v>
      </c>
    </row>
    <row r="139" spans="1:16" ht="13.2" x14ac:dyDescent="0.25">
      <c r="A139" s="24" t="s">
        <v>44</v>
      </c>
      <c r="B139" s="28" t="s">
        <v>277</v>
      </c>
      <c r="C139" s="28" t="s">
        <v>410</v>
      </c>
      <c r="D139" s="24" t="s">
        <v>52</v>
      </c>
      <c r="E139" s="29" t="s">
        <v>411</v>
      </c>
      <c r="F139" s="30" t="s">
        <v>128</v>
      </c>
      <c r="G139" s="31">
        <v>10.5</v>
      </c>
      <c r="H139" s="32">
        <v>0</v>
      </c>
      <c r="I139" s="33">
        <f>ROUND(ROUND(H139,2)*ROUND(G139,3),2)</f>
        <v>0</v>
      </c>
      <c r="O139">
        <f>(I139*21)/100</f>
        <v>0</v>
      </c>
      <c r="P139" t="s">
        <v>23</v>
      </c>
    </row>
    <row r="140" spans="1:16" ht="26.4" x14ac:dyDescent="0.25">
      <c r="A140" s="34" t="s">
        <v>49</v>
      </c>
      <c r="E140" s="35" t="s">
        <v>412</v>
      </c>
    </row>
    <row r="141" spans="1:16" ht="13.2" x14ac:dyDescent="0.25">
      <c r="A141" s="36" t="s">
        <v>51</v>
      </c>
      <c r="E141" s="37" t="s">
        <v>413</v>
      </c>
    </row>
    <row r="142" spans="1:16" ht="26.4" x14ac:dyDescent="0.25">
      <c r="A142" t="s">
        <v>53</v>
      </c>
      <c r="E142" s="35" t="s">
        <v>414</v>
      </c>
    </row>
    <row r="143" spans="1:16" ht="13.2" x14ac:dyDescent="0.25">
      <c r="A143" s="24" t="s">
        <v>44</v>
      </c>
      <c r="B143" s="28" t="s">
        <v>415</v>
      </c>
      <c r="C143" s="28" t="s">
        <v>416</v>
      </c>
      <c r="D143" s="24" t="s">
        <v>52</v>
      </c>
      <c r="E143" s="29" t="s">
        <v>417</v>
      </c>
      <c r="F143" s="30" t="s">
        <v>316</v>
      </c>
      <c r="G143" s="31">
        <v>80</v>
      </c>
      <c r="H143" s="32">
        <v>0</v>
      </c>
      <c r="I143" s="33">
        <f>ROUND(ROUND(H143,2)*ROUND(G143,3),2)</f>
        <v>0</v>
      </c>
      <c r="O143">
        <f>(I143*21)/100</f>
        <v>0</v>
      </c>
      <c r="P143" t="s">
        <v>23</v>
      </c>
    </row>
    <row r="144" spans="1:16" ht="26.4" x14ac:dyDescent="0.25">
      <c r="A144" s="34" t="s">
        <v>49</v>
      </c>
      <c r="E144" s="35" t="s">
        <v>418</v>
      </c>
    </row>
    <row r="145" spans="1:16" ht="13.2" x14ac:dyDescent="0.25">
      <c r="A145" s="36" t="s">
        <v>51</v>
      </c>
      <c r="E145" s="37" t="s">
        <v>419</v>
      </c>
    </row>
    <row r="146" spans="1:16" ht="52.8" x14ac:dyDescent="0.25">
      <c r="A146" t="s">
        <v>53</v>
      </c>
      <c r="E146" s="35" t="s">
        <v>420</v>
      </c>
    </row>
    <row r="147" spans="1:16" ht="26.4" x14ac:dyDescent="0.25">
      <c r="A147" s="24" t="s">
        <v>44</v>
      </c>
      <c r="B147" s="28" t="s">
        <v>421</v>
      </c>
      <c r="C147" s="28" t="s">
        <v>422</v>
      </c>
      <c r="D147" s="24" t="s">
        <v>52</v>
      </c>
      <c r="E147" s="29" t="s">
        <v>423</v>
      </c>
      <c r="F147" s="30" t="s">
        <v>316</v>
      </c>
      <c r="G147" s="31">
        <v>32</v>
      </c>
      <c r="H147" s="32">
        <v>0</v>
      </c>
      <c r="I147" s="33">
        <f>ROUND(ROUND(H147,2)*ROUND(G147,3),2)</f>
        <v>0</v>
      </c>
      <c r="O147">
        <f>(I147*21)/100</f>
        <v>0</v>
      </c>
      <c r="P147" t="s">
        <v>23</v>
      </c>
    </row>
    <row r="148" spans="1:16" ht="13.2" x14ac:dyDescent="0.25">
      <c r="A148" s="34" t="s">
        <v>49</v>
      </c>
      <c r="E148" s="35" t="s">
        <v>424</v>
      </c>
    </row>
    <row r="149" spans="1:16" ht="13.2" x14ac:dyDescent="0.25">
      <c r="A149" s="36" t="s">
        <v>51</v>
      </c>
      <c r="E149" s="37" t="s">
        <v>425</v>
      </c>
    </row>
    <row r="150" spans="1:16" ht="66" x14ac:dyDescent="0.25">
      <c r="A150" t="s">
        <v>53</v>
      </c>
      <c r="E150" s="35" t="s">
        <v>426</v>
      </c>
    </row>
    <row r="151" spans="1:16" ht="26.4" x14ac:dyDescent="0.25">
      <c r="A151" s="24" t="s">
        <v>44</v>
      </c>
      <c r="B151" s="28" t="s">
        <v>427</v>
      </c>
      <c r="C151" s="28" t="s">
        <v>428</v>
      </c>
      <c r="D151" s="24" t="s">
        <v>52</v>
      </c>
      <c r="E151" s="29" t="s">
        <v>429</v>
      </c>
      <c r="F151" s="30" t="s">
        <v>316</v>
      </c>
      <c r="G151" s="31">
        <v>60</v>
      </c>
      <c r="H151" s="32">
        <v>0</v>
      </c>
      <c r="I151" s="33">
        <f>ROUND(ROUND(H151,2)*ROUND(G151,3),2)</f>
        <v>0</v>
      </c>
      <c r="O151">
        <f>(I151*21)/100</f>
        <v>0</v>
      </c>
      <c r="P151" t="s">
        <v>23</v>
      </c>
    </row>
    <row r="152" spans="1:16" ht="13.2" x14ac:dyDescent="0.25">
      <c r="A152" s="34" t="s">
        <v>49</v>
      </c>
      <c r="E152" s="35" t="s">
        <v>430</v>
      </c>
    </row>
    <row r="153" spans="1:16" ht="13.2" x14ac:dyDescent="0.25">
      <c r="A153" s="36" t="s">
        <v>51</v>
      </c>
      <c r="E153" s="37" t="s">
        <v>431</v>
      </c>
    </row>
    <row r="154" spans="1:16" ht="66" x14ac:dyDescent="0.25">
      <c r="A154" t="s">
        <v>53</v>
      </c>
      <c r="E154" s="35" t="s">
        <v>432</v>
      </c>
    </row>
    <row r="155" spans="1:16" ht="13.2" x14ac:dyDescent="0.25">
      <c r="A155" s="24" t="s">
        <v>44</v>
      </c>
      <c r="B155" s="28" t="s">
        <v>433</v>
      </c>
      <c r="C155" s="28" t="s">
        <v>434</v>
      </c>
      <c r="D155" s="24" t="s">
        <v>52</v>
      </c>
      <c r="E155" s="29" t="s">
        <v>435</v>
      </c>
      <c r="F155" s="30" t="s">
        <v>316</v>
      </c>
      <c r="G155" s="31">
        <v>20</v>
      </c>
      <c r="H155" s="32">
        <v>0</v>
      </c>
      <c r="I155" s="33">
        <f>ROUND(ROUND(H155,2)*ROUND(G155,3),2)</f>
        <v>0</v>
      </c>
      <c r="O155">
        <f>(I155*21)/100</f>
        <v>0</v>
      </c>
      <c r="P155" t="s">
        <v>23</v>
      </c>
    </row>
    <row r="156" spans="1:16" ht="26.4" x14ac:dyDescent="0.25">
      <c r="A156" s="34" t="s">
        <v>49</v>
      </c>
      <c r="E156" s="35" t="s">
        <v>436</v>
      </c>
    </row>
    <row r="157" spans="1:16" ht="13.2" x14ac:dyDescent="0.25">
      <c r="A157" s="36" t="s">
        <v>51</v>
      </c>
      <c r="E157" s="37" t="s">
        <v>437</v>
      </c>
    </row>
    <row r="158" spans="1:16" ht="198" x14ac:dyDescent="0.25">
      <c r="A158" t="s">
        <v>53</v>
      </c>
      <c r="E158" s="35" t="s">
        <v>438</v>
      </c>
    </row>
    <row r="159" spans="1:16" ht="13.2" x14ac:dyDescent="0.25">
      <c r="A159" s="24" t="s">
        <v>44</v>
      </c>
      <c r="B159" s="28" t="s">
        <v>439</v>
      </c>
      <c r="C159" s="28" t="s">
        <v>440</v>
      </c>
      <c r="D159" s="24" t="s">
        <v>46</v>
      </c>
      <c r="E159" s="29" t="s">
        <v>441</v>
      </c>
      <c r="F159" s="30" t="s">
        <v>115</v>
      </c>
      <c r="G159" s="31">
        <v>25.76</v>
      </c>
      <c r="H159" s="32">
        <v>0</v>
      </c>
      <c r="I159" s="33">
        <f>ROUND(ROUND(H159,2)*ROUND(G159,3),2)</f>
        <v>0</v>
      </c>
      <c r="O159">
        <f>(I159*21)/100</f>
        <v>0</v>
      </c>
      <c r="P159" t="s">
        <v>23</v>
      </c>
    </row>
    <row r="160" spans="1:16" ht="13.2" x14ac:dyDescent="0.25">
      <c r="A160" s="34" t="s">
        <v>49</v>
      </c>
      <c r="E160" s="35" t="s">
        <v>442</v>
      </c>
    </row>
    <row r="161" spans="1:16" ht="13.2" x14ac:dyDescent="0.25">
      <c r="A161" s="36" t="s">
        <v>51</v>
      </c>
      <c r="E161" s="37" t="s">
        <v>443</v>
      </c>
    </row>
    <row r="162" spans="1:16" ht="409.2" x14ac:dyDescent="0.25">
      <c r="A162" t="s">
        <v>53</v>
      </c>
      <c r="E162" s="35" t="s">
        <v>444</v>
      </c>
    </row>
    <row r="163" spans="1:16" ht="13.2" x14ac:dyDescent="0.25">
      <c r="A163" s="24" t="s">
        <v>44</v>
      </c>
      <c r="B163" s="28" t="s">
        <v>445</v>
      </c>
      <c r="C163" s="28" t="s">
        <v>440</v>
      </c>
      <c r="D163" s="24" t="s">
        <v>55</v>
      </c>
      <c r="E163" s="29" t="s">
        <v>441</v>
      </c>
      <c r="F163" s="30" t="s">
        <v>115</v>
      </c>
      <c r="G163" s="31">
        <v>4.1399999999999997</v>
      </c>
      <c r="H163" s="32">
        <v>0</v>
      </c>
      <c r="I163" s="33">
        <f>ROUND(ROUND(H163,2)*ROUND(G163,3),2)</f>
        <v>0</v>
      </c>
      <c r="O163">
        <f>(I163*21)/100</f>
        <v>0</v>
      </c>
      <c r="P163" t="s">
        <v>23</v>
      </c>
    </row>
    <row r="164" spans="1:16" ht="13.2" x14ac:dyDescent="0.25">
      <c r="A164" s="34" t="s">
        <v>49</v>
      </c>
      <c r="E164" s="35" t="s">
        <v>446</v>
      </c>
    </row>
    <row r="165" spans="1:16" ht="13.2" x14ac:dyDescent="0.25">
      <c r="A165" s="36" t="s">
        <v>51</v>
      </c>
      <c r="E165" s="37" t="s">
        <v>447</v>
      </c>
    </row>
    <row r="166" spans="1:16" ht="409.2" x14ac:dyDescent="0.25">
      <c r="A166" t="s">
        <v>53</v>
      </c>
      <c r="E166" s="35" t="s">
        <v>444</v>
      </c>
    </row>
    <row r="167" spans="1:16" ht="13.2" x14ac:dyDescent="0.25">
      <c r="A167" s="24" t="s">
        <v>44</v>
      </c>
      <c r="B167" s="28" t="s">
        <v>448</v>
      </c>
      <c r="C167" s="28" t="s">
        <v>449</v>
      </c>
      <c r="D167" s="24" t="s">
        <v>52</v>
      </c>
      <c r="E167" s="29" t="s">
        <v>450</v>
      </c>
      <c r="F167" s="30" t="s">
        <v>286</v>
      </c>
      <c r="G167" s="31">
        <v>4.1219999999999999</v>
      </c>
      <c r="H167" s="32">
        <v>0</v>
      </c>
      <c r="I167" s="33">
        <f>ROUND(ROUND(H167,2)*ROUND(G167,3),2)</f>
        <v>0</v>
      </c>
      <c r="O167">
        <f>(I167*21)/100</f>
        <v>0</v>
      </c>
      <c r="P167" t="s">
        <v>23</v>
      </c>
    </row>
    <row r="168" spans="1:16" ht="13.2" x14ac:dyDescent="0.25">
      <c r="A168" s="34" t="s">
        <v>49</v>
      </c>
      <c r="E168" s="35" t="s">
        <v>451</v>
      </c>
    </row>
    <row r="169" spans="1:16" ht="13.2" x14ac:dyDescent="0.25">
      <c r="A169" s="36" t="s">
        <v>51</v>
      </c>
      <c r="E169" s="37" t="s">
        <v>452</v>
      </c>
    </row>
    <row r="170" spans="1:16" ht="277.2" x14ac:dyDescent="0.25">
      <c r="A170" t="s">
        <v>53</v>
      </c>
      <c r="E170" s="35" t="s">
        <v>453</v>
      </c>
    </row>
    <row r="171" spans="1:16" ht="13.2" x14ac:dyDescent="0.25">
      <c r="A171" s="24" t="s">
        <v>44</v>
      </c>
      <c r="B171" s="28" t="s">
        <v>454</v>
      </c>
      <c r="C171" s="28" t="s">
        <v>455</v>
      </c>
      <c r="D171" s="24" t="s">
        <v>52</v>
      </c>
      <c r="E171" s="29" t="s">
        <v>456</v>
      </c>
      <c r="F171" s="30" t="s">
        <v>286</v>
      </c>
      <c r="G171" s="31">
        <v>0.41399999999999998</v>
      </c>
      <c r="H171" s="32">
        <v>0</v>
      </c>
      <c r="I171" s="33">
        <f>ROUND(ROUND(H171,2)*ROUND(G171,3),2)</f>
        <v>0</v>
      </c>
      <c r="O171">
        <f>(I171*21)/100</f>
        <v>0</v>
      </c>
      <c r="P171" t="s">
        <v>23</v>
      </c>
    </row>
    <row r="172" spans="1:16" ht="13.2" x14ac:dyDescent="0.25">
      <c r="A172" s="34" t="s">
        <v>49</v>
      </c>
      <c r="E172" s="35" t="s">
        <v>457</v>
      </c>
    </row>
    <row r="173" spans="1:16" ht="13.2" x14ac:dyDescent="0.25">
      <c r="A173" s="36" t="s">
        <v>51</v>
      </c>
      <c r="E173" s="37" t="s">
        <v>458</v>
      </c>
    </row>
    <row r="174" spans="1:16" ht="277.2" x14ac:dyDescent="0.25">
      <c r="A174" t="s">
        <v>53</v>
      </c>
      <c r="E174" s="35" t="s">
        <v>459</v>
      </c>
    </row>
    <row r="175" spans="1:16" ht="13.2" x14ac:dyDescent="0.25">
      <c r="A175" s="24" t="s">
        <v>44</v>
      </c>
      <c r="B175" s="28" t="s">
        <v>460</v>
      </c>
      <c r="C175" s="28" t="s">
        <v>461</v>
      </c>
      <c r="D175" s="24" t="s">
        <v>52</v>
      </c>
      <c r="E175" s="29" t="s">
        <v>462</v>
      </c>
      <c r="F175" s="30" t="s">
        <v>128</v>
      </c>
      <c r="G175" s="31">
        <v>535.57000000000005</v>
      </c>
      <c r="H175" s="32">
        <v>0</v>
      </c>
      <c r="I175" s="33">
        <f>ROUND(ROUND(H175,2)*ROUND(G175,3),2)</f>
        <v>0</v>
      </c>
      <c r="O175">
        <f>(I175*21)/100</f>
        <v>0</v>
      </c>
      <c r="P175" t="s">
        <v>23</v>
      </c>
    </row>
    <row r="176" spans="1:16" ht="13.2" x14ac:dyDescent="0.25">
      <c r="A176" s="34" t="s">
        <v>49</v>
      </c>
      <c r="E176" s="35" t="s">
        <v>463</v>
      </c>
    </row>
    <row r="177" spans="1:18" ht="118.8" x14ac:dyDescent="0.25">
      <c r="A177" s="36" t="s">
        <v>51</v>
      </c>
      <c r="E177" s="37" t="s">
        <v>464</v>
      </c>
    </row>
    <row r="178" spans="1:18" ht="92.4" x14ac:dyDescent="0.25">
      <c r="A178" t="s">
        <v>53</v>
      </c>
      <c r="E178" s="35" t="s">
        <v>465</v>
      </c>
    </row>
    <row r="179" spans="1:18" ht="13.2" x14ac:dyDescent="0.25">
      <c r="A179" s="24" t="s">
        <v>44</v>
      </c>
      <c r="B179" s="28" t="s">
        <v>466</v>
      </c>
      <c r="C179" s="28" t="s">
        <v>467</v>
      </c>
      <c r="D179" s="24" t="s">
        <v>52</v>
      </c>
      <c r="E179" s="29" t="s">
        <v>468</v>
      </c>
      <c r="F179" s="30" t="s">
        <v>128</v>
      </c>
      <c r="G179" s="31">
        <v>43.68</v>
      </c>
      <c r="H179" s="32">
        <v>0</v>
      </c>
      <c r="I179" s="33">
        <f>ROUND(ROUND(H179,2)*ROUND(G179,3),2)</f>
        <v>0</v>
      </c>
      <c r="O179">
        <f>(I179*21)/100</f>
        <v>0</v>
      </c>
      <c r="P179" t="s">
        <v>23</v>
      </c>
    </row>
    <row r="180" spans="1:18" ht="13.2" x14ac:dyDescent="0.25">
      <c r="A180" s="34" t="s">
        <v>49</v>
      </c>
      <c r="E180" s="35" t="s">
        <v>469</v>
      </c>
    </row>
    <row r="181" spans="1:18" ht="39.6" x14ac:dyDescent="0.25">
      <c r="A181" s="36" t="s">
        <v>51</v>
      </c>
      <c r="E181" s="37" t="s">
        <v>470</v>
      </c>
    </row>
    <row r="182" spans="1:18" ht="105.6" x14ac:dyDescent="0.25">
      <c r="A182" t="s">
        <v>53</v>
      </c>
      <c r="E182" s="35" t="s">
        <v>471</v>
      </c>
    </row>
    <row r="183" spans="1:18" ht="13.2" x14ac:dyDescent="0.25">
      <c r="A183" s="24" t="s">
        <v>44</v>
      </c>
      <c r="B183" s="28" t="s">
        <v>472</v>
      </c>
      <c r="C183" s="28" t="s">
        <v>473</v>
      </c>
      <c r="D183" s="24" t="s">
        <v>52</v>
      </c>
      <c r="E183" s="29" t="s">
        <v>474</v>
      </c>
      <c r="F183" s="30" t="s">
        <v>128</v>
      </c>
      <c r="G183" s="31">
        <v>21.84</v>
      </c>
      <c r="H183" s="32">
        <v>0</v>
      </c>
      <c r="I183" s="33">
        <f>ROUND(ROUND(H183,2)*ROUND(G183,3),2)</f>
        <v>0</v>
      </c>
      <c r="O183">
        <f>(I183*21)/100</f>
        <v>0</v>
      </c>
      <c r="P183" t="s">
        <v>23</v>
      </c>
    </row>
    <row r="184" spans="1:18" ht="13.2" x14ac:dyDescent="0.25">
      <c r="A184" s="34" t="s">
        <v>49</v>
      </c>
      <c r="E184" s="35" t="s">
        <v>475</v>
      </c>
    </row>
    <row r="185" spans="1:18" ht="39.6" x14ac:dyDescent="0.25">
      <c r="A185" s="36" t="s">
        <v>51</v>
      </c>
      <c r="E185" s="37" t="s">
        <v>476</v>
      </c>
    </row>
    <row r="186" spans="1:18" ht="105.6" x14ac:dyDescent="0.25">
      <c r="A186" t="s">
        <v>53</v>
      </c>
      <c r="E186" s="35" t="s">
        <v>477</v>
      </c>
    </row>
    <row r="187" spans="1:18" ht="12.75" customHeight="1" x14ac:dyDescent="0.25">
      <c r="A187" s="12" t="s">
        <v>43</v>
      </c>
      <c r="B187" s="12"/>
      <c r="C187" s="38" t="s">
        <v>22</v>
      </c>
      <c r="D187" s="12"/>
      <c r="E187" s="26" t="s">
        <v>192</v>
      </c>
      <c r="F187" s="12"/>
      <c r="G187" s="12"/>
      <c r="H187" s="12"/>
      <c r="I187" s="39">
        <f>0+Q187</f>
        <v>0</v>
      </c>
      <c r="O187">
        <f>0+R187</f>
        <v>0</v>
      </c>
      <c r="Q187">
        <f>0+I188+I192+I196+I200+I204+I208+I212+I216+I220+I224+I228</f>
        <v>0</v>
      </c>
      <c r="R187">
        <f>0+O188+O192+O196+O200+O204+O208+O212+O216+O220+O224+O228</f>
        <v>0</v>
      </c>
    </row>
    <row r="188" spans="1:18" ht="13.2" x14ac:dyDescent="0.25">
      <c r="A188" s="24" t="s">
        <v>44</v>
      </c>
      <c r="B188" s="28" t="s">
        <v>478</v>
      </c>
      <c r="C188" s="28" t="s">
        <v>479</v>
      </c>
      <c r="D188" s="24" t="s">
        <v>52</v>
      </c>
      <c r="E188" s="29" t="s">
        <v>480</v>
      </c>
      <c r="F188" s="30" t="s">
        <v>481</v>
      </c>
      <c r="G188" s="31">
        <v>210</v>
      </c>
      <c r="H188" s="32">
        <v>0</v>
      </c>
      <c r="I188" s="33">
        <f>ROUND(ROUND(H188,2)*ROUND(G188,3),2)</f>
        <v>0</v>
      </c>
      <c r="O188">
        <f>(I188*21)/100</f>
        <v>0</v>
      </c>
      <c r="P188" t="s">
        <v>23</v>
      </c>
    </row>
    <row r="189" spans="1:18" ht="13.2" x14ac:dyDescent="0.25">
      <c r="A189" s="34" t="s">
        <v>49</v>
      </c>
      <c r="E189" s="35" t="s">
        <v>482</v>
      </c>
    </row>
    <row r="190" spans="1:18" ht="39.6" x14ac:dyDescent="0.25">
      <c r="A190" s="36" t="s">
        <v>51</v>
      </c>
      <c r="E190" s="37" t="s">
        <v>483</v>
      </c>
    </row>
    <row r="191" spans="1:18" ht="26.4" x14ac:dyDescent="0.25">
      <c r="A191" t="s">
        <v>53</v>
      </c>
      <c r="E191" s="35" t="s">
        <v>484</v>
      </c>
    </row>
    <row r="192" spans="1:18" ht="13.2" x14ac:dyDescent="0.25">
      <c r="A192" s="24" t="s">
        <v>44</v>
      </c>
      <c r="B192" s="28" t="s">
        <v>485</v>
      </c>
      <c r="C192" s="28" t="s">
        <v>486</v>
      </c>
      <c r="D192" s="24" t="s">
        <v>46</v>
      </c>
      <c r="E192" s="29" t="s">
        <v>487</v>
      </c>
      <c r="F192" s="30" t="s">
        <v>115</v>
      </c>
      <c r="G192" s="31">
        <v>14.476000000000001</v>
      </c>
      <c r="H192" s="32">
        <v>0</v>
      </c>
      <c r="I192" s="33">
        <f>ROUND(ROUND(H192,2)*ROUND(G192,3),2)</f>
        <v>0</v>
      </c>
      <c r="O192">
        <f>(I192*21)/100</f>
        <v>0</v>
      </c>
      <c r="P192" t="s">
        <v>23</v>
      </c>
    </row>
    <row r="193" spans="1:16" ht="13.2" x14ac:dyDescent="0.25">
      <c r="A193" s="34" t="s">
        <v>49</v>
      </c>
      <c r="E193" s="35" t="s">
        <v>488</v>
      </c>
    </row>
    <row r="194" spans="1:16" ht="39.6" x14ac:dyDescent="0.25">
      <c r="A194" s="36" t="s">
        <v>51</v>
      </c>
      <c r="E194" s="37" t="s">
        <v>489</v>
      </c>
    </row>
    <row r="195" spans="1:16" ht="396" x14ac:dyDescent="0.25">
      <c r="A195" t="s">
        <v>53</v>
      </c>
      <c r="E195" s="35" t="s">
        <v>490</v>
      </c>
    </row>
    <row r="196" spans="1:16" ht="13.2" x14ac:dyDescent="0.25">
      <c r="A196" s="24" t="s">
        <v>44</v>
      </c>
      <c r="B196" s="28" t="s">
        <v>491</v>
      </c>
      <c r="C196" s="28" t="s">
        <v>486</v>
      </c>
      <c r="D196" s="24" t="s">
        <v>55</v>
      </c>
      <c r="E196" s="29" t="s">
        <v>487</v>
      </c>
      <c r="F196" s="30" t="s">
        <v>115</v>
      </c>
      <c r="G196" s="31">
        <v>14.55</v>
      </c>
      <c r="H196" s="32">
        <v>0</v>
      </c>
      <c r="I196" s="33">
        <f>ROUND(ROUND(H196,2)*ROUND(G196,3),2)</f>
        <v>0</v>
      </c>
      <c r="O196">
        <f>(I196*21)/100</f>
        <v>0</v>
      </c>
      <c r="P196" t="s">
        <v>23</v>
      </c>
    </row>
    <row r="197" spans="1:16" ht="13.2" x14ac:dyDescent="0.25">
      <c r="A197" s="34" t="s">
        <v>49</v>
      </c>
      <c r="E197" s="35" t="s">
        <v>492</v>
      </c>
    </row>
    <row r="198" spans="1:16" ht="39.6" x14ac:dyDescent="0.25">
      <c r="A198" s="36" t="s">
        <v>51</v>
      </c>
      <c r="E198" s="37" t="s">
        <v>493</v>
      </c>
    </row>
    <row r="199" spans="1:16" ht="409.6" x14ac:dyDescent="0.25">
      <c r="A199" t="s">
        <v>53</v>
      </c>
      <c r="E199" s="35" t="s">
        <v>494</v>
      </c>
    </row>
    <row r="200" spans="1:16" ht="13.2" x14ac:dyDescent="0.25">
      <c r="A200" s="24" t="s">
        <v>44</v>
      </c>
      <c r="B200" s="28" t="s">
        <v>495</v>
      </c>
      <c r="C200" s="28" t="s">
        <v>496</v>
      </c>
      <c r="D200" s="24" t="s">
        <v>46</v>
      </c>
      <c r="E200" s="29" t="s">
        <v>497</v>
      </c>
      <c r="F200" s="30" t="s">
        <v>286</v>
      </c>
      <c r="G200" s="31">
        <v>2.0270000000000001</v>
      </c>
      <c r="H200" s="32">
        <v>0</v>
      </c>
      <c r="I200" s="33">
        <f>ROUND(ROUND(H200,2)*ROUND(G200,3),2)</f>
        <v>0</v>
      </c>
      <c r="O200">
        <f>(I200*21)/100</f>
        <v>0</v>
      </c>
      <c r="P200" t="s">
        <v>23</v>
      </c>
    </row>
    <row r="201" spans="1:16" ht="13.2" x14ac:dyDescent="0.25">
      <c r="A201" s="34" t="s">
        <v>49</v>
      </c>
      <c r="E201" s="35" t="s">
        <v>498</v>
      </c>
    </row>
    <row r="202" spans="1:16" ht="13.2" x14ac:dyDescent="0.25">
      <c r="A202" s="36" t="s">
        <v>51</v>
      </c>
      <c r="E202" s="37" t="s">
        <v>499</v>
      </c>
    </row>
    <row r="203" spans="1:16" ht="250.8" x14ac:dyDescent="0.25">
      <c r="A203" t="s">
        <v>53</v>
      </c>
      <c r="E203" s="35" t="s">
        <v>500</v>
      </c>
    </row>
    <row r="204" spans="1:16" ht="13.2" x14ac:dyDescent="0.25">
      <c r="A204" s="24" t="s">
        <v>44</v>
      </c>
      <c r="B204" s="28" t="s">
        <v>501</v>
      </c>
      <c r="C204" s="28" t="s">
        <v>496</v>
      </c>
      <c r="D204" s="24" t="s">
        <v>55</v>
      </c>
      <c r="E204" s="29" t="s">
        <v>497</v>
      </c>
      <c r="F204" s="30" t="s">
        <v>286</v>
      </c>
      <c r="G204" s="31">
        <v>2.0369999999999999</v>
      </c>
      <c r="H204" s="32">
        <v>0</v>
      </c>
      <c r="I204" s="33">
        <f>ROUND(ROUND(H204,2)*ROUND(G204,3),2)</f>
        <v>0</v>
      </c>
      <c r="O204">
        <f>(I204*21)/100</f>
        <v>0</v>
      </c>
      <c r="P204" t="s">
        <v>23</v>
      </c>
    </row>
    <row r="205" spans="1:16" ht="13.2" x14ac:dyDescent="0.25">
      <c r="A205" s="34" t="s">
        <v>49</v>
      </c>
      <c r="E205" s="35" t="s">
        <v>502</v>
      </c>
    </row>
    <row r="206" spans="1:16" ht="13.2" x14ac:dyDescent="0.25">
      <c r="A206" s="36" t="s">
        <v>51</v>
      </c>
      <c r="E206" s="37" t="s">
        <v>503</v>
      </c>
    </row>
    <row r="207" spans="1:16" ht="250.8" x14ac:dyDescent="0.25">
      <c r="A207" t="s">
        <v>53</v>
      </c>
      <c r="E207" s="35" t="s">
        <v>504</v>
      </c>
    </row>
    <row r="208" spans="1:16" ht="13.2" x14ac:dyDescent="0.25">
      <c r="A208" s="24" t="s">
        <v>44</v>
      </c>
      <c r="B208" s="28" t="s">
        <v>505</v>
      </c>
      <c r="C208" s="28" t="s">
        <v>506</v>
      </c>
      <c r="D208" s="24" t="s">
        <v>52</v>
      </c>
      <c r="E208" s="29" t="s">
        <v>507</v>
      </c>
      <c r="F208" s="30" t="s">
        <v>115</v>
      </c>
      <c r="G208" s="31">
        <v>1.246</v>
      </c>
      <c r="H208" s="32">
        <v>0</v>
      </c>
      <c r="I208" s="33">
        <f>ROUND(ROUND(H208,2)*ROUND(G208,3),2)</f>
        <v>0</v>
      </c>
      <c r="O208">
        <f>(I208*21)/100</f>
        <v>0</v>
      </c>
      <c r="P208" t="s">
        <v>23</v>
      </c>
    </row>
    <row r="209" spans="1:16" ht="13.2" x14ac:dyDescent="0.25">
      <c r="A209" s="34" t="s">
        <v>49</v>
      </c>
      <c r="E209" s="35" t="s">
        <v>508</v>
      </c>
    </row>
    <row r="210" spans="1:16" ht="13.2" x14ac:dyDescent="0.25">
      <c r="A210" s="36" t="s">
        <v>51</v>
      </c>
      <c r="E210" s="37" t="s">
        <v>509</v>
      </c>
    </row>
    <row r="211" spans="1:16" ht="250.8" x14ac:dyDescent="0.25">
      <c r="A211" t="s">
        <v>53</v>
      </c>
      <c r="E211" s="35" t="s">
        <v>510</v>
      </c>
    </row>
    <row r="212" spans="1:16" ht="13.2" x14ac:dyDescent="0.25">
      <c r="A212" s="24" t="s">
        <v>44</v>
      </c>
      <c r="B212" s="28" t="s">
        <v>511</v>
      </c>
      <c r="C212" s="28" t="s">
        <v>512</v>
      </c>
      <c r="D212" s="24" t="s">
        <v>52</v>
      </c>
      <c r="E212" s="29" t="s">
        <v>513</v>
      </c>
      <c r="F212" s="30" t="s">
        <v>128</v>
      </c>
      <c r="G212" s="31">
        <v>41.6</v>
      </c>
      <c r="H212" s="32">
        <v>0</v>
      </c>
      <c r="I212" s="33">
        <f>ROUND(ROUND(H212,2)*ROUND(G212,3),2)</f>
        <v>0</v>
      </c>
      <c r="O212">
        <f>(I212*21)/100</f>
        <v>0</v>
      </c>
      <c r="P212" t="s">
        <v>23</v>
      </c>
    </row>
    <row r="213" spans="1:16" ht="26.4" x14ac:dyDescent="0.25">
      <c r="A213" s="34" t="s">
        <v>49</v>
      </c>
      <c r="E213" s="35" t="s">
        <v>514</v>
      </c>
    </row>
    <row r="214" spans="1:16" ht="13.2" x14ac:dyDescent="0.25">
      <c r="A214" s="36" t="s">
        <v>51</v>
      </c>
      <c r="E214" s="37" t="s">
        <v>515</v>
      </c>
    </row>
    <row r="215" spans="1:16" ht="105.6" x14ac:dyDescent="0.25">
      <c r="A215" t="s">
        <v>53</v>
      </c>
      <c r="E215" s="35" t="s">
        <v>516</v>
      </c>
    </row>
    <row r="216" spans="1:16" ht="13.2" x14ac:dyDescent="0.25">
      <c r="A216" s="24" t="s">
        <v>44</v>
      </c>
      <c r="B216" s="28" t="s">
        <v>517</v>
      </c>
      <c r="C216" s="28" t="s">
        <v>518</v>
      </c>
      <c r="D216" s="24" t="s">
        <v>52</v>
      </c>
      <c r="E216" s="29" t="s">
        <v>519</v>
      </c>
      <c r="F216" s="30" t="s">
        <v>115</v>
      </c>
      <c r="G216" s="31">
        <v>2.76</v>
      </c>
      <c r="H216" s="32">
        <v>0</v>
      </c>
      <c r="I216" s="33">
        <f>ROUND(ROUND(H216,2)*ROUND(G216,3),2)</f>
        <v>0</v>
      </c>
      <c r="O216">
        <f>(I216*21)/100</f>
        <v>0</v>
      </c>
      <c r="P216" t="s">
        <v>23</v>
      </c>
    </row>
    <row r="217" spans="1:16" ht="13.2" x14ac:dyDescent="0.25">
      <c r="A217" s="34" t="s">
        <v>49</v>
      </c>
      <c r="E217" s="35" t="s">
        <v>520</v>
      </c>
    </row>
    <row r="218" spans="1:16" ht="13.2" x14ac:dyDescent="0.25">
      <c r="A218" s="36" t="s">
        <v>51</v>
      </c>
      <c r="E218" s="37" t="s">
        <v>521</v>
      </c>
    </row>
    <row r="219" spans="1:16" ht="382.8" x14ac:dyDescent="0.25">
      <c r="A219" t="s">
        <v>53</v>
      </c>
      <c r="E219" s="35" t="s">
        <v>522</v>
      </c>
    </row>
    <row r="220" spans="1:16" ht="13.2" x14ac:dyDescent="0.25">
      <c r="A220" s="24" t="s">
        <v>44</v>
      </c>
      <c r="B220" s="28" t="s">
        <v>523</v>
      </c>
      <c r="C220" s="28" t="s">
        <v>524</v>
      </c>
      <c r="D220" s="24" t="s">
        <v>52</v>
      </c>
      <c r="E220" s="29" t="s">
        <v>525</v>
      </c>
      <c r="F220" s="30" t="s">
        <v>286</v>
      </c>
      <c r="G220" s="31">
        <v>0.38600000000000001</v>
      </c>
      <c r="H220" s="32">
        <v>0</v>
      </c>
      <c r="I220" s="33">
        <f>ROUND(ROUND(H220,2)*ROUND(G220,3),2)</f>
        <v>0</v>
      </c>
      <c r="O220">
        <f>(I220*21)/100</f>
        <v>0</v>
      </c>
      <c r="P220" t="s">
        <v>23</v>
      </c>
    </row>
    <row r="221" spans="1:16" ht="13.2" x14ac:dyDescent="0.25">
      <c r="A221" s="34" t="s">
        <v>49</v>
      </c>
      <c r="E221" s="35" t="s">
        <v>526</v>
      </c>
    </row>
    <row r="222" spans="1:16" ht="13.2" x14ac:dyDescent="0.25">
      <c r="A222" s="36" t="s">
        <v>51</v>
      </c>
      <c r="E222" s="37" t="s">
        <v>527</v>
      </c>
    </row>
    <row r="223" spans="1:16" ht="277.2" x14ac:dyDescent="0.25">
      <c r="A223" t="s">
        <v>53</v>
      </c>
      <c r="E223" s="35" t="s">
        <v>453</v>
      </c>
    </row>
    <row r="224" spans="1:16" ht="13.2" x14ac:dyDescent="0.25">
      <c r="A224" s="24" t="s">
        <v>44</v>
      </c>
      <c r="B224" s="28" t="s">
        <v>528</v>
      </c>
      <c r="C224" s="28" t="s">
        <v>529</v>
      </c>
      <c r="D224" s="24" t="s">
        <v>52</v>
      </c>
      <c r="E224" s="29" t="s">
        <v>530</v>
      </c>
      <c r="F224" s="30" t="s">
        <v>115</v>
      </c>
      <c r="G224" s="31">
        <v>36.938000000000002</v>
      </c>
      <c r="H224" s="32">
        <v>0</v>
      </c>
      <c r="I224" s="33">
        <f>ROUND(ROUND(H224,2)*ROUND(G224,3),2)</f>
        <v>0</v>
      </c>
      <c r="O224">
        <f>(I224*21)/100</f>
        <v>0</v>
      </c>
      <c r="P224" t="s">
        <v>23</v>
      </c>
    </row>
    <row r="225" spans="1:18" ht="26.4" x14ac:dyDescent="0.25">
      <c r="A225" s="34" t="s">
        <v>49</v>
      </c>
      <c r="E225" s="35" t="s">
        <v>531</v>
      </c>
    </row>
    <row r="226" spans="1:18" ht="13.2" x14ac:dyDescent="0.25">
      <c r="A226" s="36" t="s">
        <v>51</v>
      </c>
      <c r="E226" s="37" t="s">
        <v>532</v>
      </c>
    </row>
    <row r="227" spans="1:18" ht="409.2" x14ac:dyDescent="0.25">
      <c r="A227" t="s">
        <v>53</v>
      </c>
      <c r="E227" s="35" t="s">
        <v>533</v>
      </c>
    </row>
    <row r="228" spans="1:18" ht="13.2" x14ac:dyDescent="0.25">
      <c r="A228" s="24" t="s">
        <v>44</v>
      </c>
      <c r="B228" s="28" t="s">
        <v>534</v>
      </c>
      <c r="C228" s="28" t="s">
        <v>535</v>
      </c>
      <c r="D228" s="24" t="s">
        <v>52</v>
      </c>
      <c r="E228" s="29" t="s">
        <v>536</v>
      </c>
      <c r="F228" s="30" t="s">
        <v>286</v>
      </c>
      <c r="G228" s="31">
        <v>5.91</v>
      </c>
      <c r="H228" s="32">
        <v>0</v>
      </c>
      <c r="I228" s="33">
        <f>ROUND(ROUND(H228,2)*ROUND(G228,3),2)</f>
        <v>0</v>
      </c>
      <c r="O228">
        <f>(I228*21)/100</f>
        <v>0</v>
      </c>
      <c r="P228" t="s">
        <v>23</v>
      </c>
    </row>
    <row r="229" spans="1:18" ht="13.2" x14ac:dyDescent="0.25">
      <c r="A229" s="34" t="s">
        <v>49</v>
      </c>
      <c r="E229" s="35" t="s">
        <v>451</v>
      </c>
    </row>
    <row r="230" spans="1:18" ht="13.2" x14ac:dyDescent="0.25">
      <c r="A230" s="36" t="s">
        <v>51</v>
      </c>
      <c r="E230" s="37" t="s">
        <v>537</v>
      </c>
    </row>
    <row r="231" spans="1:18" ht="277.2" x14ac:dyDescent="0.25">
      <c r="A231" t="s">
        <v>53</v>
      </c>
      <c r="E231" s="35" t="s">
        <v>459</v>
      </c>
    </row>
    <row r="232" spans="1:18" ht="12.75" customHeight="1" x14ac:dyDescent="0.25">
      <c r="A232" s="12" t="s">
        <v>43</v>
      </c>
      <c r="B232" s="12"/>
      <c r="C232" s="38" t="s">
        <v>33</v>
      </c>
      <c r="D232" s="12"/>
      <c r="E232" s="26" t="s">
        <v>538</v>
      </c>
      <c r="F232" s="12"/>
      <c r="G232" s="12"/>
      <c r="H232" s="12"/>
      <c r="I232" s="39">
        <f>0+Q232</f>
        <v>0</v>
      </c>
      <c r="O232">
        <f>0+R232</f>
        <v>0</v>
      </c>
      <c r="Q232">
        <f>0+I233+I237+I241+I245+I249+I253</f>
        <v>0</v>
      </c>
      <c r="R232">
        <f>0+O233+O237+O241+O245+O249+O253</f>
        <v>0</v>
      </c>
    </row>
    <row r="233" spans="1:18" ht="13.2" x14ac:dyDescent="0.25">
      <c r="A233" s="24" t="s">
        <v>44</v>
      </c>
      <c r="B233" s="28" t="s">
        <v>539</v>
      </c>
      <c r="C233" s="28" t="s">
        <v>540</v>
      </c>
      <c r="D233" s="24" t="s">
        <v>52</v>
      </c>
      <c r="E233" s="29" t="s">
        <v>541</v>
      </c>
      <c r="F233" s="30" t="s">
        <v>115</v>
      </c>
      <c r="G233" s="31">
        <v>2.476</v>
      </c>
      <c r="H233" s="32">
        <v>0</v>
      </c>
      <c r="I233" s="33">
        <f>ROUND(ROUND(H233,2)*ROUND(G233,3),2)</f>
        <v>0</v>
      </c>
      <c r="O233">
        <f>(I233*21)/100</f>
        <v>0</v>
      </c>
      <c r="P233" t="s">
        <v>23</v>
      </c>
    </row>
    <row r="234" spans="1:18" ht="13.2" x14ac:dyDescent="0.25">
      <c r="A234" s="34" t="s">
        <v>49</v>
      </c>
      <c r="E234" s="35" t="s">
        <v>542</v>
      </c>
    </row>
    <row r="235" spans="1:18" ht="39.6" x14ac:dyDescent="0.25">
      <c r="A235" s="36" t="s">
        <v>51</v>
      </c>
      <c r="E235" s="37" t="s">
        <v>543</v>
      </c>
    </row>
    <row r="236" spans="1:18" ht="409.2" x14ac:dyDescent="0.25">
      <c r="A236" t="s">
        <v>53</v>
      </c>
      <c r="E236" s="35" t="s">
        <v>533</v>
      </c>
    </row>
    <row r="237" spans="1:18" ht="13.2" x14ac:dyDescent="0.25">
      <c r="A237" s="24" t="s">
        <v>44</v>
      </c>
      <c r="B237" s="28" t="s">
        <v>544</v>
      </c>
      <c r="C237" s="28" t="s">
        <v>545</v>
      </c>
      <c r="D237" s="24" t="s">
        <v>52</v>
      </c>
      <c r="E237" s="29" t="s">
        <v>546</v>
      </c>
      <c r="F237" s="30" t="s">
        <v>115</v>
      </c>
      <c r="G237" s="31">
        <v>18.838000000000001</v>
      </c>
      <c r="H237" s="32">
        <v>0</v>
      </c>
      <c r="I237" s="33">
        <f>ROUND(ROUND(H237,2)*ROUND(G237,3),2)</f>
        <v>0</v>
      </c>
      <c r="O237">
        <f>(I237*21)/100</f>
        <v>0</v>
      </c>
      <c r="P237" t="s">
        <v>23</v>
      </c>
    </row>
    <row r="238" spans="1:18" ht="13.2" x14ac:dyDescent="0.25">
      <c r="A238" s="34" t="s">
        <v>49</v>
      </c>
      <c r="E238" s="35" t="s">
        <v>547</v>
      </c>
    </row>
    <row r="239" spans="1:18" ht="79.2" x14ac:dyDescent="0.25">
      <c r="A239" s="36" t="s">
        <v>51</v>
      </c>
      <c r="E239" s="37" t="s">
        <v>548</v>
      </c>
    </row>
    <row r="240" spans="1:18" ht="382.8" x14ac:dyDescent="0.25">
      <c r="A240" t="s">
        <v>53</v>
      </c>
      <c r="E240" s="35" t="s">
        <v>522</v>
      </c>
    </row>
    <row r="241" spans="1:16" ht="13.2" x14ac:dyDescent="0.25">
      <c r="A241" s="24" t="s">
        <v>44</v>
      </c>
      <c r="B241" s="28" t="s">
        <v>549</v>
      </c>
      <c r="C241" s="28" t="s">
        <v>550</v>
      </c>
      <c r="D241" s="24" t="s">
        <v>52</v>
      </c>
      <c r="E241" s="29" t="s">
        <v>551</v>
      </c>
      <c r="F241" s="30" t="s">
        <v>115</v>
      </c>
      <c r="G241" s="31">
        <v>2.5609999999999999</v>
      </c>
      <c r="H241" s="32">
        <v>0</v>
      </c>
      <c r="I241" s="33">
        <f>ROUND(ROUND(H241,2)*ROUND(G241,3),2)</f>
        <v>0</v>
      </c>
      <c r="O241">
        <f>(I241*21)/100</f>
        <v>0</v>
      </c>
      <c r="P241" t="s">
        <v>23</v>
      </c>
    </row>
    <row r="242" spans="1:16" ht="13.2" x14ac:dyDescent="0.25">
      <c r="A242" s="34" t="s">
        <v>49</v>
      </c>
      <c r="E242" s="35" t="s">
        <v>552</v>
      </c>
    </row>
    <row r="243" spans="1:16" ht="13.2" x14ac:dyDescent="0.25">
      <c r="A243" s="36" t="s">
        <v>51</v>
      </c>
      <c r="E243" s="37" t="s">
        <v>553</v>
      </c>
    </row>
    <row r="244" spans="1:16" ht="409.2" x14ac:dyDescent="0.25">
      <c r="A244" t="s">
        <v>53</v>
      </c>
      <c r="E244" s="35" t="s">
        <v>533</v>
      </c>
    </row>
    <row r="245" spans="1:16" ht="13.2" x14ac:dyDescent="0.25">
      <c r="A245" s="24" t="s">
        <v>44</v>
      </c>
      <c r="B245" s="28" t="s">
        <v>554</v>
      </c>
      <c r="C245" s="28" t="s">
        <v>555</v>
      </c>
      <c r="D245" s="24" t="s">
        <v>52</v>
      </c>
      <c r="E245" s="29" t="s">
        <v>556</v>
      </c>
      <c r="F245" s="30" t="s">
        <v>115</v>
      </c>
      <c r="G245" s="31">
        <v>9.3230000000000004</v>
      </c>
      <c r="H245" s="32">
        <v>0</v>
      </c>
      <c r="I245" s="33">
        <f>ROUND(ROUND(H245,2)*ROUND(G245,3),2)</f>
        <v>0</v>
      </c>
      <c r="O245">
        <f>(I245*21)/100</f>
        <v>0</v>
      </c>
      <c r="P245" t="s">
        <v>23</v>
      </c>
    </row>
    <row r="246" spans="1:16" ht="13.2" x14ac:dyDescent="0.25">
      <c r="A246" s="34" t="s">
        <v>49</v>
      </c>
      <c r="E246" s="35" t="s">
        <v>557</v>
      </c>
    </row>
    <row r="247" spans="1:16" ht="13.2" x14ac:dyDescent="0.25">
      <c r="A247" s="36" t="s">
        <v>51</v>
      </c>
      <c r="E247" s="37" t="s">
        <v>558</v>
      </c>
    </row>
    <row r="248" spans="1:16" ht="52.8" x14ac:dyDescent="0.25">
      <c r="A248" t="s">
        <v>53</v>
      </c>
      <c r="E248" s="35" t="s">
        <v>559</v>
      </c>
    </row>
    <row r="249" spans="1:16" ht="13.2" x14ac:dyDescent="0.25">
      <c r="A249" s="24" t="s">
        <v>44</v>
      </c>
      <c r="B249" s="28" t="s">
        <v>560</v>
      </c>
      <c r="C249" s="28" t="s">
        <v>561</v>
      </c>
      <c r="D249" s="24" t="s">
        <v>52</v>
      </c>
      <c r="E249" s="29" t="s">
        <v>562</v>
      </c>
      <c r="F249" s="30" t="s">
        <v>115</v>
      </c>
      <c r="G249" s="31">
        <v>30.843</v>
      </c>
      <c r="H249" s="32">
        <v>0</v>
      </c>
      <c r="I249" s="33">
        <f>ROUND(ROUND(H249,2)*ROUND(G249,3),2)</f>
        <v>0</v>
      </c>
      <c r="O249">
        <f>(I249*21)/100</f>
        <v>0</v>
      </c>
      <c r="P249" t="s">
        <v>23</v>
      </c>
    </row>
    <row r="250" spans="1:16" ht="13.2" x14ac:dyDescent="0.25">
      <c r="A250" s="34" t="s">
        <v>49</v>
      </c>
      <c r="E250" s="35" t="s">
        <v>563</v>
      </c>
    </row>
    <row r="251" spans="1:16" ht="79.2" x14ac:dyDescent="0.25">
      <c r="A251" s="36" t="s">
        <v>51</v>
      </c>
      <c r="E251" s="37" t="s">
        <v>564</v>
      </c>
    </row>
    <row r="252" spans="1:16" ht="105.6" x14ac:dyDescent="0.25">
      <c r="A252" t="s">
        <v>53</v>
      </c>
      <c r="E252" s="35" t="s">
        <v>565</v>
      </c>
    </row>
    <row r="253" spans="1:16" ht="13.2" x14ac:dyDescent="0.25">
      <c r="A253" s="24" t="s">
        <v>44</v>
      </c>
      <c r="B253" s="28" t="s">
        <v>566</v>
      </c>
      <c r="C253" s="28" t="s">
        <v>567</v>
      </c>
      <c r="D253" s="24" t="s">
        <v>52</v>
      </c>
      <c r="E253" s="29" t="s">
        <v>568</v>
      </c>
      <c r="F253" s="30" t="s">
        <v>115</v>
      </c>
      <c r="G253" s="31">
        <v>5.55</v>
      </c>
      <c r="H253" s="32">
        <v>0</v>
      </c>
      <c r="I253" s="33">
        <f>ROUND(ROUND(H253,2)*ROUND(G253,3),2)</f>
        <v>0</v>
      </c>
      <c r="O253">
        <f>(I253*21)/100</f>
        <v>0</v>
      </c>
      <c r="P253" t="s">
        <v>23</v>
      </c>
    </row>
    <row r="254" spans="1:16" ht="13.2" x14ac:dyDescent="0.25">
      <c r="A254" s="34" t="s">
        <v>49</v>
      </c>
      <c r="E254" s="35" t="s">
        <v>569</v>
      </c>
    </row>
    <row r="255" spans="1:16" ht="13.2" x14ac:dyDescent="0.25">
      <c r="A255" s="36" t="s">
        <v>51</v>
      </c>
      <c r="E255" s="37" t="s">
        <v>570</v>
      </c>
    </row>
    <row r="256" spans="1:16" ht="369.6" x14ac:dyDescent="0.25">
      <c r="A256" t="s">
        <v>53</v>
      </c>
      <c r="E256" s="35" t="s">
        <v>571</v>
      </c>
    </row>
    <row r="257" spans="1:18" ht="12.75" customHeight="1" x14ac:dyDescent="0.25">
      <c r="A257" s="12" t="s">
        <v>43</v>
      </c>
      <c r="B257" s="12"/>
      <c r="C257" s="38" t="s">
        <v>35</v>
      </c>
      <c r="D257" s="12"/>
      <c r="E257" s="26" t="s">
        <v>198</v>
      </c>
      <c r="F257" s="12"/>
      <c r="G257" s="12"/>
      <c r="H257" s="12"/>
      <c r="I257" s="39">
        <f>0+Q257</f>
        <v>0</v>
      </c>
      <c r="O257">
        <f>0+R257</f>
        <v>0</v>
      </c>
      <c r="Q257">
        <f>0+I258+I262+I266+I270+I274+I278+I282+I286+I290+I294+I298+I302</f>
        <v>0</v>
      </c>
      <c r="R257">
        <f>0+O258+O262+O266+O270+O274+O278+O282+O286+O290+O294+O298+O302</f>
        <v>0</v>
      </c>
    </row>
    <row r="258" spans="1:18" ht="13.2" x14ac:dyDescent="0.25">
      <c r="A258" s="24" t="s">
        <v>44</v>
      </c>
      <c r="B258" s="28" t="s">
        <v>572</v>
      </c>
      <c r="C258" s="28" t="s">
        <v>573</v>
      </c>
      <c r="D258" s="24" t="s">
        <v>52</v>
      </c>
      <c r="E258" s="29" t="s">
        <v>574</v>
      </c>
      <c r="F258" s="30" t="s">
        <v>128</v>
      </c>
      <c r="G258" s="31">
        <v>329.4</v>
      </c>
      <c r="H258" s="32">
        <v>0</v>
      </c>
      <c r="I258" s="33">
        <f>ROUND(ROUND(H258,2)*ROUND(G258,3),2)</f>
        <v>0</v>
      </c>
      <c r="O258">
        <f>(I258*21)/100</f>
        <v>0</v>
      </c>
      <c r="P258" t="s">
        <v>23</v>
      </c>
    </row>
    <row r="259" spans="1:18" ht="13.2" x14ac:dyDescent="0.25">
      <c r="A259" s="34" t="s">
        <v>49</v>
      </c>
      <c r="E259" s="35" t="s">
        <v>575</v>
      </c>
    </row>
    <row r="260" spans="1:18" ht="39.6" x14ac:dyDescent="0.25">
      <c r="A260" s="36" t="s">
        <v>51</v>
      </c>
      <c r="E260" s="37" t="s">
        <v>576</v>
      </c>
    </row>
    <row r="261" spans="1:18" ht="52.8" x14ac:dyDescent="0.25">
      <c r="A261" t="s">
        <v>53</v>
      </c>
      <c r="E261" s="35" t="s">
        <v>577</v>
      </c>
    </row>
    <row r="262" spans="1:18" ht="13.2" x14ac:dyDescent="0.25">
      <c r="A262" s="24" t="s">
        <v>44</v>
      </c>
      <c r="B262" s="28" t="s">
        <v>578</v>
      </c>
      <c r="C262" s="28" t="s">
        <v>579</v>
      </c>
      <c r="D262" s="24" t="s">
        <v>52</v>
      </c>
      <c r="E262" s="29" t="s">
        <v>580</v>
      </c>
      <c r="F262" s="30" t="s">
        <v>128</v>
      </c>
      <c r="G262" s="31">
        <v>290</v>
      </c>
      <c r="H262" s="32">
        <v>0</v>
      </c>
      <c r="I262" s="33">
        <f>ROUND(ROUND(H262,2)*ROUND(G262,3),2)</f>
        <v>0</v>
      </c>
      <c r="O262">
        <f>(I262*21)/100</f>
        <v>0</v>
      </c>
      <c r="P262" t="s">
        <v>23</v>
      </c>
    </row>
    <row r="263" spans="1:18" ht="13.2" x14ac:dyDescent="0.25">
      <c r="A263" s="34" t="s">
        <v>49</v>
      </c>
      <c r="E263" s="35" t="s">
        <v>575</v>
      </c>
    </row>
    <row r="264" spans="1:18" ht="39.6" x14ac:dyDescent="0.25">
      <c r="A264" s="36" t="s">
        <v>51</v>
      </c>
      <c r="E264" s="37" t="s">
        <v>581</v>
      </c>
    </row>
    <row r="265" spans="1:18" ht="52.8" x14ac:dyDescent="0.25">
      <c r="A265" t="s">
        <v>53</v>
      </c>
      <c r="E265" s="35" t="s">
        <v>577</v>
      </c>
    </row>
    <row r="266" spans="1:18" ht="13.2" x14ac:dyDescent="0.25">
      <c r="A266" s="24" t="s">
        <v>44</v>
      </c>
      <c r="B266" s="28" t="s">
        <v>582</v>
      </c>
      <c r="C266" s="28" t="s">
        <v>583</v>
      </c>
      <c r="D266" s="24" t="s">
        <v>52</v>
      </c>
      <c r="E266" s="29" t="s">
        <v>584</v>
      </c>
      <c r="F266" s="30" t="s">
        <v>128</v>
      </c>
      <c r="G266" s="31">
        <v>114.5</v>
      </c>
      <c r="H266" s="32">
        <v>0</v>
      </c>
      <c r="I266" s="33">
        <f>ROUND(ROUND(H266,2)*ROUND(G266,3),2)</f>
        <v>0</v>
      </c>
      <c r="O266">
        <f>(I266*21)/100</f>
        <v>0</v>
      </c>
      <c r="P266" t="s">
        <v>23</v>
      </c>
    </row>
    <row r="267" spans="1:18" ht="13.2" x14ac:dyDescent="0.25">
      <c r="A267" s="34" t="s">
        <v>49</v>
      </c>
      <c r="E267" s="35" t="s">
        <v>585</v>
      </c>
    </row>
    <row r="268" spans="1:18" ht="52.8" x14ac:dyDescent="0.25">
      <c r="A268" s="36" t="s">
        <v>51</v>
      </c>
      <c r="E268" s="37" t="s">
        <v>586</v>
      </c>
    </row>
    <row r="269" spans="1:18" ht="105.6" x14ac:dyDescent="0.25">
      <c r="A269" t="s">
        <v>53</v>
      </c>
      <c r="E269" s="35" t="s">
        <v>587</v>
      </c>
    </row>
    <row r="270" spans="1:18" ht="13.2" x14ac:dyDescent="0.25">
      <c r="A270" s="24" t="s">
        <v>44</v>
      </c>
      <c r="B270" s="28" t="s">
        <v>588</v>
      </c>
      <c r="C270" s="28" t="s">
        <v>589</v>
      </c>
      <c r="D270" s="24" t="s">
        <v>52</v>
      </c>
      <c r="E270" s="29" t="s">
        <v>590</v>
      </c>
      <c r="F270" s="30" t="s">
        <v>128</v>
      </c>
      <c r="G270" s="31">
        <v>290</v>
      </c>
      <c r="H270" s="32">
        <v>0</v>
      </c>
      <c r="I270" s="33">
        <f>ROUND(ROUND(H270,2)*ROUND(G270,3),2)</f>
        <v>0</v>
      </c>
      <c r="O270">
        <f>(I270*21)/100</f>
        <v>0</v>
      </c>
      <c r="P270" t="s">
        <v>23</v>
      </c>
    </row>
    <row r="271" spans="1:18" ht="13.2" x14ac:dyDescent="0.25">
      <c r="A271" s="34" t="s">
        <v>49</v>
      </c>
      <c r="E271" s="35" t="s">
        <v>591</v>
      </c>
    </row>
    <row r="272" spans="1:18" ht="13.2" x14ac:dyDescent="0.25">
      <c r="A272" s="36" t="s">
        <v>51</v>
      </c>
      <c r="E272" s="37" t="s">
        <v>52</v>
      </c>
    </row>
    <row r="273" spans="1:16" ht="52.8" x14ac:dyDescent="0.25">
      <c r="A273" t="s">
        <v>53</v>
      </c>
      <c r="E273" s="35" t="s">
        <v>592</v>
      </c>
    </row>
    <row r="274" spans="1:16" ht="13.2" x14ac:dyDescent="0.25">
      <c r="A274" s="24" t="s">
        <v>44</v>
      </c>
      <c r="B274" s="28" t="s">
        <v>593</v>
      </c>
      <c r="C274" s="28" t="s">
        <v>594</v>
      </c>
      <c r="D274" s="24" t="s">
        <v>52</v>
      </c>
      <c r="E274" s="29" t="s">
        <v>595</v>
      </c>
      <c r="F274" s="30" t="s">
        <v>128</v>
      </c>
      <c r="G274" s="31">
        <v>565.1</v>
      </c>
      <c r="H274" s="32">
        <v>0</v>
      </c>
      <c r="I274" s="33">
        <f>ROUND(ROUND(H274,2)*ROUND(G274,3),2)</f>
        <v>0</v>
      </c>
      <c r="O274">
        <f>(I274*21)/100</f>
        <v>0</v>
      </c>
      <c r="P274" t="s">
        <v>23</v>
      </c>
    </row>
    <row r="275" spans="1:16" ht="13.2" x14ac:dyDescent="0.25">
      <c r="A275" s="34" t="s">
        <v>49</v>
      </c>
      <c r="E275" s="35" t="s">
        <v>596</v>
      </c>
    </row>
    <row r="276" spans="1:16" ht="39.6" x14ac:dyDescent="0.25">
      <c r="A276" s="36" t="s">
        <v>51</v>
      </c>
      <c r="E276" s="37" t="s">
        <v>597</v>
      </c>
    </row>
    <row r="277" spans="1:16" ht="52.8" x14ac:dyDescent="0.25">
      <c r="A277" t="s">
        <v>53</v>
      </c>
      <c r="E277" s="35" t="s">
        <v>592</v>
      </c>
    </row>
    <row r="278" spans="1:16" ht="13.2" x14ac:dyDescent="0.25">
      <c r="A278" s="24" t="s">
        <v>44</v>
      </c>
      <c r="B278" s="28" t="s">
        <v>598</v>
      </c>
      <c r="C278" s="28" t="s">
        <v>599</v>
      </c>
      <c r="D278" s="24" t="s">
        <v>52</v>
      </c>
      <c r="E278" s="29" t="s">
        <v>600</v>
      </c>
      <c r="F278" s="30" t="s">
        <v>128</v>
      </c>
      <c r="G278" s="31">
        <v>283.7</v>
      </c>
      <c r="H278" s="32">
        <v>0</v>
      </c>
      <c r="I278" s="33">
        <f>ROUND(ROUND(H278,2)*ROUND(G278,3),2)</f>
        <v>0</v>
      </c>
      <c r="O278">
        <f>(I278*21)/100</f>
        <v>0</v>
      </c>
      <c r="P278" t="s">
        <v>23</v>
      </c>
    </row>
    <row r="279" spans="1:16" ht="13.2" x14ac:dyDescent="0.25">
      <c r="A279" s="34" t="s">
        <v>49</v>
      </c>
      <c r="E279" s="35" t="s">
        <v>601</v>
      </c>
    </row>
    <row r="280" spans="1:16" ht="13.2" x14ac:dyDescent="0.25">
      <c r="A280" s="36" t="s">
        <v>51</v>
      </c>
      <c r="E280" s="37" t="s">
        <v>52</v>
      </c>
    </row>
    <row r="281" spans="1:16" ht="145.19999999999999" x14ac:dyDescent="0.25">
      <c r="A281" t="s">
        <v>53</v>
      </c>
      <c r="E281" s="35" t="s">
        <v>602</v>
      </c>
    </row>
    <row r="282" spans="1:16" ht="13.2" x14ac:dyDescent="0.25">
      <c r="A282" s="24" t="s">
        <v>44</v>
      </c>
      <c r="B282" s="28" t="s">
        <v>603</v>
      </c>
      <c r="C282" s="28" t="s">
        <v>604</v>
      </c>
      <c r="D282" s="24" t="s">
        <v>52</v>
      </c>
      <c r="E282" s="29" t="s">
        <v>605</v>
      </c>
      <c r="F282" s="30" t="s">
        <v>128</v>
      </c>
      <c r="G282" s="31">
        <v>283.10000000000002</v>
      </c>
      <c r="H282" s="32">
        <v>0</v>
      </c>
      <c r="I282" s="33">
        <f>ROUND(ROUND(H282,2)*ROUND(G282,3),2)</f>
        <v>0</v>
      </c>
      <c r="O282">
        <f>(I282*21)/100</f>
        <v>0</v>
      </c>
      <c r="P282" t="s">
        <v>23</v>
      </c>
    </row>
    <row r="283" spans="1:16" ht="13.2" x14ac:dyDescent="0.25">
      <c r="A283" s="34" t="s">
        <v>49</v>
      </c>
      <c r="E283" s="35" t="s">
        <v>606</v>
      </c>
    </row>
    <row r="284" spans="1:16" ht="39.6" x14ac:dyDescent="0.25">
      <c r="A284" s="36" t="s">
        <v>51</v>
      </c>
      <c r="E284" s="37" t="s">
        <v>607</v>
      </c>
    </row>
    <row r="285" spans="1:16" ht="145.19999999999999" x14ac:dyDescent="0.25">
      <c r="A285" t="s">
        <v>53</v>
      </c>
      <c r="E285" s="35" t="s">
        <v>602</v>
      </c>
    </row>
    <row r="286" spans="1:16" ht="13.2" x14ac:dyDescent="0.25">
      <c r="A286" s="24" t="s">
        <v>44</v>
      </c>
      <c r="B286" s="28" t="s">
        <v>608</v>
      </c>
      <c r="C286" s="28" t="s">
        <v>609</v>
      </c>
      <c r="D286" s="24" t="s">
        <v>52</v>
      </c>
      <c r="E286" s="29" t="s">
        <v>610</v>
      </c>
      <c r="F286" s="30" t="s">
        <v>128</v>
      </c>
      <c r="G286" s="31">
        <v>282</v>
      </c>
      <c r="H286" s="32">
        <v>0</v>
      </c>
      <c r="I286" s="33">
        <f>ROUND(ROUND(H286,2)*ROUND(G286,3),2)</f>
        <v>0</v>
      </c>
      <c r="O286">
        <f>(I286*21)/100</f>
        <v>0</v>
      </c>
      <c r="P286" t="s">
        <v>23</v>
      </c>
    </row>
    <row r="287" spans="1:16" ht="13.2" x14ac:dyDescent="0.25">
      <c r="A287" s="34" t="s">
        <v>49</v>
      </c>
      <c r="E287" s="35" t="s">
        <v>611</v>
      </c>
    </row>
    <row r="288" spans="1:16" ht="39.6" x14ac:dyDescent="0.25">
      <c r="A288" s="36" t="s">
        <v>51</v>
      </c>
      <c r="E288" s="37" t="s">
        <v>612</v>
      </c>
    </row>
    <row r="289" spans="1:16" ht="145.19999999999999" x14ac:dyDescent="0.25">
      <c r="A289" t="s">
        <v>53</v>
      </c>
      <c r="E289" s="35" t="s">
        <v>613</v>
      </c>
    </row>
    <row r="290" spans="1:16" ht="13.2" x14ac:dyDescent="0.25">
      <c r="A290" s="24" t="s">
        <v>44</v>
      </c>
      <c r="B290" s="28" t="s">
        <v>614</v>
      </c>
      <c r="C290" s="28" t="s">
        <v>615</v>
      </c>
      <c r="D290" s="24" t="s">
        <v>52</v>
      </c>
      <c r="E290" s="29" t="s">
        <v>616</v>
      </c>
      <c r="F290" s="30" t="s">
        <v>128</v>
      </c>
      <c r="G290" s="31">
        <v>8.1999999999999993</v>
      </c>
      <c r="H290" s="32">
        <v>0</v>
      </c>
      <c r="I290" s="33">
        <f>ROUND(ROUND(H290,2)*ROUND(G290,3),2)</f>
        <v>0</v>
      </c>
      <c r="O290">
        <f>(I290*21)/100</f>
        <v>0</v>
      </c>
      <c r="P290" t="s">
        <v>23</v>
      </c>
    </row>
    <row r="291" spans="1:16" ht="26.4" x14ac:dyDescent="0.25">
      <c r="A291" s="34" t="s">
        <v>49</v>
      </c>
      <c r="E291" s="35" t="s">
        <v>617</v>
      </c>
    </row>
    <row r="292" spans="1:16" ht="13.2" x14ac:dyDescent="0.25">
      <c r="A292" s="36" t="s">
        <v>51</v>
      </c>
      <c r="E292" s="37" t="s">
        <v>618</v>
      </c>
    </row>
    <row r="293" spans="1:16" ht="158.4" x14ac:dyDescent="0.25">
      <c r="A293" t="s">
        <v>53</v>
      </c>
      <c r="E293" s="35" t="s">
        <v>619</v>
      </c>
    </row>
    <row r="294" spans="1:16" ht="26.4" x14ac:dyDescent="0.25">
      <c r="A294" s="24" t="s">
        <v>44</v>
      </c>
      <c r="B294" s="28" t="s">
        <v>620</v>
      </c>
      <c r="C294" s="28" t="s">
        <v>621</v>
      </c>
      <c r="D294" s="24" t="s">
        <v>52</v>
      </c>
      <c r="E294" s="29" t="s">
        <v>622</v>
      </c>
      <c r="F294" s="30" t="s">
        <v>128</v>
      </c>
      <c r="G294" s="31">
        <v>2.6</v>
      </c>
      <c r="H294" s="32">
        <v>0</v>
      </c>
      <c r="I294" s="33">
        <f>ROUND(ROUND(H294,2)*ROUND(G294,3),2)</f>
        <v>0</v>
      </c>
      <c r="O294">
        <f>(I294*21)/100</f>
        <v>0</v>
      </c>
      <c r="P294" t="s">
        <v>23</v>
      </c>
    </row>
    <row r="295" spans="1:16" ht="26.4" x14ac:dyDescent="0.25">
      <c r="A295" s="34" t="s">
        <v>49</v>
      </c>
      <c r="E295" s="35" t="s">
        <v>623</v>
      </c>
    </row>
    <row r="296" spans="1:16" ht="13.2" x14ac:dyDescent="0.25">
      <c r="A296" s="36" t="s">
        <v>51</v>
      </c>
      <c r="E296" s="37" t="s">
        <v>624</v>
      </c>
    </row>
    <row r="297" spans="1:16" ht="158.4" x14ac:dyDescent="0.25">
      <c r="A297" t="s">
        <v>53</v>
      </c>
      <c r="E297" s="35" t="s">
        <v>619</v>
      </c>
    </row>
    <row r="298" spans="1:16" ht="13.2" x14ac:dyDescent="0.25">
      <c r="A298" s="24" t="s">
        <v>44</v>
      </c>
      <c r="B298" s="28" t="s">
        <v>625</v>
      </c>
      <c r="C298" s="28" t="s">
        <v>626</v>
      </c>
      <c r="D298" s="24" t="s">
        <v>52</v>
      </c>
      <c r="E298" s="29" t="s">
        <v>627</v>
      </c>
      <c r="F298" s="30" t="s">
        <v>316</v>
      </c>
      <c r="G298" s="31">
        <v>30.8</v>
      </c>
      <c r="H298" s="32">
        <v>0</v>
      </c>
      <c r="I298" s="33">
        <f>ROUND(ROUND(H298,2)*ROUND(G298,3),2)</f>
        <v>0</v>
      </c>
      <c r="O298">
        <f>(I298*21)/100</f>
        <v>0</v>
      </c>
      <c r="P298" t="s">
        <v>23</v>
      </c>
    </row>
    <row r="299" spans="1:16" ht="13.2" x14ac:dyDescent="0.25">
      <c r="A299" s="34" t="s">
        <v>49</v>
      </c>
      <c r="E299" s="35" t="s">
        <v>628</v>
      </c>
    </row>
    <row r="300" spans="1:16" ht="39.6" x14ac:dyDescent="0.25">
      <c r="A300" s="36" t="s">
        <v>51</v>
      </c>
      <c r="E300" s="37" t="s">
        <v>629</v>
      </c>
    </row>
    <row r="301" spans="1:16" ht="39.6" x14ac:dyDescent="0.25">
      <c r="A301" t="s">
        <v>53</v>
      </c>
      <c r="E301" s="35" t="s">
        <v>630</v>
      </c>
    </row>
    <row r="302" spans="1:16" ht="13.2" x14ac:dyDescent="0.25">
      <c r="A302" s="24" t="s">
        <v>44</v>
      </c>
      <c r="B302" s="28" t="s">
        <v>631</v>
      </c>
      <c r="C302" s="28" t="s">
        <v>632</v>
      </c>
      <c r="D302" s="24" t="s">
        <v>52</v>
      </c>
      <c r="E302" s="29" t="s">
        <v>633</v>
      </c>
      <c r="F302" s="30" t="s">
        <v>316</v>
      </c>
      <c r="G302" s="31">
        <v>30.8</v>
      </c>
      <c r="H302" s="32">
        <v>0</v>
      </c>
      <c r="I302" s="33">
        <f>ROUND(ROUND(H302,2)*ROUND(G302,3),2)</f>
        <v>0</v>
      </c>
      <c r="O302">
        <f>(I302*21)/100</f>
        <v>0</v>
      </c>
      <c r="P302" t="s">
        <v>23</v>
      </c>
    </row>
    <row r="303" spans="1:16" ht="13.2" x14ac:dyDescent="0.25">
      <c r="A303" s="34" t="s">
        <v>49</v>
      </c>
      <c r="E303" s="35" t="s">
        <v>628</v>
      </c>
    </row>
    <row r="304" spans="1:16" ht="39.6" x14ac:dyDescent="0.25">
      <c r="A304" s="36" t="s">
        <v>51</v>
      </c>
      <c r="E304" s="37" t="s">
        <v>629</v>
      </c>
    </row>
    <row r="305" spans="1:18" ht="39.6" x14ac:dyDescent="0.25">
      <c r="A305" t="s">
        <v>53</v>
      </c>
      <c r="E305" s="35" t="s">
        <v>630</v>
      </c>
    </row>
    <row r="306" spans="1:18" ht="12.75" customHeight="1" x14ac:dyDescent="0.25">
      <c r="A306" s="12" t="s">
        <v>43</v>
      </c>
      <c r="B306" s="12"/>
      <c r="C306" s="38" t="s">
        <v>37</v>
      </c>
      <c r="D306" s="12"/>
      <c r="E306" s="26" t="s">
        <v>634</v>
      </c>
      <c r="F306" s="12"/>
      <c r="G306" s="12"/>
      <c r="H306" s="12"/>
      <c r="I306" s="39">
        <f>0+Q306</f>
        <v>0</v>
      </c>
      <c r="O306">
        <f>0+R306</f>
        <v>0</v>
      </c>
      <c r="Q306">
        <f>0+I307</f>
        <v>0</v>
      </c>
      <c r="R306">
        <f>0+O307</f>
        <v>0</v>
      </c>
    </row>
    <row r="307" spans="1:18" ht="13.2" x14ac:dyDescent="0.25">
      <c r="A307" s="24" t="s">
        <v>44</v>
      </c>
      <c r="B307" s="28" t="s">
        <v>635</v>
      </c>
      <c r="C307" s="28" t="s">
        <v>636</v>
      </c>
      <c r="D307" s="24" t="s">
        <v>52</v>
      </c>
      <c r="E307" s="29" t="s">
        <v>637</v>
      </c>
      <c r="F307" s="30" t="s">
        <v>128</v>
      </c>
      <c r="G307" s="31">
        <v>40.81</v>
      </c>
      <c r="H307" s="32">
        <v>0</v>
      </c>
      <c r="I307" s="33">
        <f>ROUND(ROUND(H307,2)*ROUND(G307,3),2)</f>
        <v>0</v>
      </c>
      <c r="O307">
        <f>(I307*21)/100</f>
        <v>0</v>
      </c>
      <c r="P307" t="s">
        <v>23</v>
      </c>
    </row>
    <row r="308" spans="1:18" ht="13.2" x14ac:dyDescent="0.25">
      <c r="A308" s="34" t="s">
        <v>49</v>
      </c>
      <c r="E308" s="35" t="s">
        <v>638</v>
      </c>
    </row>
    <row r="309" spans="1:18" ht="39.6" x14ac:dyDescent="0.25">
      <c r="A309" s="36" t="s">
        <v>51</v>
      </c>
      <c r="E309" s="37" t="s">
        <v>639</v>
      </c>
    </row>
    <row r="310" spans="1:18" ht="26.4" x14ac:dyDescent="0.25">
      <c r="A310" t="s">
        <v>53</v>
      </c>
      <c r="E310" s="35" t="s">
        <v>640</v>
      </c>
    </row>
    <row r="311" spans="1:18" ht="12.75" customHeight="1" x14ac:dyDescent="0.25">
      <c r="A311" s="12" t="s">
        <v>43</v>
      </c>
      <c r="B311" s="12"/>
      <c r="C311" s="38" t="s">
        <v>67</v>
      </c>
      <c r="D311" s="12"/>
      <c r="E311" s="26" t="s">
        <v>641</v>
      </c>
      <c r="F311" s="12"/>
      <c r="G311" s="12"/>
      <c r="H311" s="12"/>
      <c r="I311" s="39">
        <f>0+Q311</f>
        <v>0</v>
      </c>
      <c r="O311">
        <f>0+R311</f>
        <v>0</v>
      </c>
      <c r="Q311">
        <f>0+I312+I316+I320+I324</f>
        <v>0</v>
      </c>
      <c r="R311">
        <f>0+O312+O316+O320+O324</f>
        <v>0</v>
      </c>
    </row>
    <row r="312" spans="1:18" ht="26.4" x14ac:dyDescent="0.25">
      <c r="A312" s="24" t="s">
        <v>44</v>
      </c>
      <c r="B312" s="28" t="s">
        <v>642</v>
      </c>
      <c r="C312" s="28" t="s">
        <v>643</v>
      </c>
      <c r="D312" s="24" t="s">
        <v>52</v>
      </c>
      <c r="E312" s="29" t="s">
        <v>644</v>
      </c>
      <c r="F312" s="30" t="s">
        <v>128</v>
      </c>
      <c r="G312" s="31">
        <v>158.80000000000001</v>
      </c>
      <c r="H312" s="32">
        <v>0</v>
      </c>
      <c r="I312" s="33">
        <f>ROUND(ROUND(H312,2)*ROUND(G312,3),2)</f>
        <v>0</v>
      </c>
      <c r="O312">
        <f>(I312*21)/100</f>
        <v>0</v>
      </c>
      <c r="P312" t="s">
        <v>23</v>
      </c>
    </row>
    <row r="313" spans="1:18" ht="13.2" x14ac:dyDescent="0.25">
      <c r="A313" s="34" t="s">
        <v>49</v>
      </c>
      <c r="E313" s="35" t="s">
        <v>645</v>
      </c>
    </row>
    <row r="314" spans="1:18" ht="39.6" x14ac:dyDescent="0.25">
      <c r="A314" s="36" t="s">
        <v>51</v>
      </c>
      <c r="E314" s="37" t="s">
        <v>646</v>
      </c>
    </row>
    <row r="315" spans="1:18" ht="198" x14ac:dyDescent="0.25">
      <c r="A315" t="s">
        <v>53</v>
      </c>
      <c r="E315" s="35" t="s">
        <v>647</v>
      </c>
    </row>
    <row r="316" spans="1:18" ht="13.2" x14ac:dyDescent="0.25">
      <c r="A316" s="24" t="s">
        <v>44</v>
      </c>
      <c r="B316" s="28" t="s">
        <v>648</v>
      </c>
      <c r="C316" s="28" t="s">
        <v>649</v>
      </c>
      <c r="D316" s="24" t="s">
        <v>52</v>
      </c>
      <c r="E316" s="29" t="s">
        <v>650</v>
      </c>
      <c r="F316" s="30" t="s">
        <v>128</v>
      </c>
      <c r="G316" s="31">
        <v>347.96</v>
      </c>
      <c r="H316" s="32">
        <v>0</v>
      </c>
      <c r="I316" s="33">
        <f>ROUND(ROUND(H316,2)*ROUND(G316,3),2)</f>
        <v>0</v>
      </c>
      <c r="O316">
        <f>(I316*21)/100</f>
        <v>0</v>
      </c>
      <c r="P316" t="s">
        <v>23</v>
      </c>
    </row>
    <row r="317" spans="1:18" ht="26.4" x14ac:dyDescent="0.25">
      <c r="A317" s="34" t="s">
        <v>49</v>
      </c>
      <c r="E317" s="35" t="s">
        <v>651</v>
      </c>
    </row>
    <row r="318" spans="1:18" ht="66" x14ac:dyDescent="0.25">
      <c r="A318" s="36" t="s">
        <v>51</v>
      </c>
      <c r="E318" s="37" t="s">
        <v>652</v>
      </c>
    </row>
    <row r="319" spans="1:18" ht="39.6" x14ac:dyDescent="0.25">
      <c r="A319" t="s">
        <v>53</v>
      </c>
      <c r="E319" s="35" t="s">
        <v>653</v>
      </c>
    </row>
    <row r="320" spans="1:18" ht="13.2" x14ac:dyDescent="0.25">
      <c r="A320" s="24" t="s">
        <v>44</v>
      </c>
      <c r="B320" s="28" t="s">
        <v>654</v>
      </c>
      <c r="C320" s="28" t="s">
        <v>655</v>
      </c>
      <c r="D320" s="24" t="s">
        <v>52</v>
      </c>
      <c r="E320" s="29" t="s">
        <v>656</v>
      </c>
      <c r="F320" s="30" t="s">
        <v>128</v>
      </c>
      <c r="G320" s="31">
        <v>40.81</v>
      </c>
      <c r="H320" s="32">
        <v>0</v>
      </c>
      <c r="I320" s="33">
        <f>ROUND(ROUND(H320,2)*ROUND(G320,3),2)</f>
        <v>0</v>
      </c>
      <c r="O320">
        <f>(I320*21)/100</f>
        <v>0</v>
      </c>
      <c r="P320" t="s">
        <v>23</v>
      </c>
    </row>
    <row r="321" spans="1:18" ht="13.2" x14ac:dyDescent="0.25">
      <c r="A321" s="34" t="s">
        <v>49</v>
      </c>
      <c r="E321" s="35" t="s">
        <v>657</v>
      </c>
    </row>
    <row r="322" spans="1:18" ht="39.6" x14ac:dyDescent="0.25">
      <c r="A322" s="36" t="s">
        <v>51</v>
      </c>
      <c r="E322" s="37" t="s">
        <v>639</v>
      </c>
    </row>
    <row r="323" spans="1:18" ht="52.8" x14ac:dyDescent="0.25">
      <c r="A323" t="s">
        <v>53</v>
      </c>
      <c r="E323" s="35" t="s">
        <v>658</v>
      </c>
    </row>
    <row r="324" spans="1:18" ht="13.2" x14ac:dyDescent="0.25">
      <c r="A324" s="24" t="s">
        <v>44</v>
      </c>
      <c r="B324" s="28" t="s">
        <v>659</v>
      </c>
      <c r="C324" s="28" t="s">
        <v>660</v>
      </c>
      <c r="D324" s="24" t="s">
        <v>52</v>
      </c>
      <c r="E324" s="29" t="s">
        <v>661</v>
      </c>
      <c r="F324" s="30" t="s">
        <v>128</v>
      </c>
      <c r="G324" s="31">
        <v>9.8559999999999999</v>
      </c>
      <c r="H324" s="32">
        <v>0</v>
      </c>
      <c r="I324" s="33">
        <f>ROUND(ROUND(H324,2)*ROUND(G324,3),2)</f>
        <v>0</v>
      </c>
      <c r="O324">
        <f>(I324*21)/100</f>
        <v>0</v>
      </c>
      <c r="P324" t="s">
        <v>23</v>
      </c>
    </row>
    <row r="325" spans="1:18" ht="13.2" x14ac:dyDescent="0.25">
      <c r="A325" s="34" t="s">
        <v>49</v>
      </c>
      <c r="E325" s="35" t="s">
        <v>662</v>
      </c>
    </row>
    <row r="326" spans="1:18" ht="39.6" x14ac:dyDescent="0.25">
      <c r="A326" s="36" t="s">
        <v>51</v>
      </c>
      <c r="E326" s="37" t="s">
        <v>663</v>
      </c>
    </row>
    <row r="327" spans="1:18" ht="52.8" x14ac:dyDescent="0.25">
      <c r="A327" t="s">
        <v>53</v>
      </c>
      <c r="E327" s="35" t="s">
        <v>658</v>
      </c>
    </row>
    <row r="328" spans="1:18" ht="12.75" customHeight="1" x14ac:dyDescent="0.25">
      <c r="A328" s="12" t="s">
        <v>43</v>
      </c>
      <c r="B328" s="12"/>
      <c r="C328" s="38" t="s">
        <v>71</v>
      </c>
      <c r="D328" s="12"/>
      <c r="E328" s="26" t="s">
        <v>664</v>
      </c>
      <c r="F328" s="12"/>
      <c r="G328" s="12"/>
      <c r="H328" s="12"/>
      <c r="I328" s="39">
        <f>0+Q328</f>
        <v>0</v>
      </c>
      <c r="O328">
        <f>0+R328</f>
        <v>0</v>
      </c>
      <c r="Q328">
        <f>0+I329+I333</f>
        <v>0</v>
      </c>
      <c r="R328">
        <f>0+O329+O333</f>
        <v>0</v>
      </c>
    </row>
    <row r="329" spans="1:18" ht="13.2" x14ac:dyDescent="0.25">
      <c r="A329" s="24" t="s">
        <v>44</v>
      </c>
      <c r="B329" s="28" t="s">
        <v>665</v>
      </c>
      <c r="C329" s="28" t="s">
        <v>666</v>
      </c>
      <c r="D329" s="24" t="s">
        <v>52</v>
      </c>
      <c r="E329" s="29" t="s">
        <v>667</v>
      </c>
      <c r="F329" s="30" t="s">
        <v>316</v>
      </c>
      <c r="G329" s="31">
        <v>0.6</v>
      </c>
      <c r="H329" s="32">
        <v>0</v>
      </c>
      <c r="I329" s="33">
        <f>ROUND(ROUND(H329,2)*ROUND(G329,3),2)</f>
        <v>0</v>
      </c>
      <c r="O329">
        <f>(I329*21)/100</f>
        <v>0</v>
      </c>
      <c r="P329" t="s">
        <v>23</v>
      </c>
    </row>
    <row r="330" spans="1:18" ht="13.2" x14ac:dyDescent="0.25">
      <c r="A330" s="34" t="s">
        <v>49</v>
      </c>
      <c r="E330" s="35" t="s">
        <v>668</v>
      </c>
    </row>
    <row r="331" spans="1:18" ht="13.2" x14ac:dyDescent="0.25">
      <c r="A331" s="36" t="s">
        <v>51</v>
      </c>
      <c r="E331" s="37" t="s">
        <v>669</v>
      </c>
    </row>
    <row r="332" spans="1:18" ht="264" x14ac:dyDescent="0.25">
      <c r="A332" t="s">
        <v>53</v>
      </c>
      <c r="E332" s="35" t="s">
        <v>670</v>
      </c>
    </row>
    <row r="333" spans="1:18" ht="13.2" x14ac:dyDescent="0.25">
      <c r="A333" s="24" t="s">
        <v>44</v>
      </c>
      <c r="B333" s="28" t="s">
        <v>671</v>
      </c>
      <c r="C333" s="28" t="s">
        <v>672</v>
      </c>
      <c r="D333" s="24" t="s">
        <v>52</v>
      </c>
      <c r="E333" s="29" t="s">
        <v>673</v>
      </c>
      <c r="F333" s="30" t="s">
        <v>74</v>
      </c>
      <c r="G333" s="31">
        <v>2</v>
      </c>
      <c r="H333" s="32">
        <v>0</v>
      </c>
      <c r="I333" s="33">
        <f>ROUND(ROUND(H333,2)*ROUND(G333,3),2)</f>
        <v>0</v>
      </c>
      <c r="O333">
        <f>(I333*21)/100</f>
        <v>0</v>
      </c>
      <c r="P333" t="s">
        <v>23</v>
      </c>
    </row>
    <row r="334" spans="1:18" ht="13.2" x14ac:dyDescent="0.25">
      <c r="A334" s="34" t="s">
        <v>49</v>
      </c>
      <c r="E334" s="35" t="s">
        <v>674</v>
      </c>
    </row>
    <row r="335" spans="1:18" ht="13.2" x14ac:dyDescent="0.25">
      <c r="A335" s="36" t="s">
        <v>51</v>
      </c>
      <c r="E335" s="37" t="s">
        <v>52</v>
      </c>
    </row>
    <row r="336" spans="1:18" ht="158.4" x14ac:dyDescent="0.25">
      <c r="A336" t="s">
        <v>53</v>
      </c>
      <c r="E336" s="35" t="s">
        <v>675</v>
      </c>
    </row>
    <row r="337" spans="1:18" ht="12.75" customHeight="1" x14ac:dyDescent="0.25">
      <c r="A337" s="12" t="s">
        <v>43</v>
      </c>
      <c r="B337" s="12"/>
      <c r="C337" s="38" t="s">
        <v>40</v>
      </c>
      <c r="D337" s="12"/>
      <c r="E337" s="26" t="s">
        <v>204</v>
      </c>
      <c r="F337" s="12"/>
      <c r="G337" s="12"/>
      <c r="H337" s="12"/>
      <c r="I337" s="39">
        <f>0+Q337</f>
        <v>0</v>
      </c>
      <c r="O337">
        <f>0+R337</f>
        <v>0</v>
      </c>
      <c r="Q337">
        <f>0+I338+I342+I346+I350+I354+I358+I362+I366+I370+I374+I378+I382+I386+I390+I394+I398+I402+I406+I410+I414+I418+I422</f>
        <v>0</v>
      </c>
      <c r="R337">
        <f>0+O338+O342+O346+O350+O354+O358+O362+O366+O370+O374+O378+O382+O386+O390+O394+O398+O402+O406+O410+O414+O418+O422</f>
        <v>0</v>
      </c>
    </row>
    <row r="338" spans="1:18" ht="13.2" x14ac:dyDescent="0.25">
      <c r="A338" s="24" t="s">
        <v>44</v>
      </c>
      <c r="B338" s="28" t="s">
        <v>676</v>
      </c>
      <c r="C338" s="28" t="s">
        <v>677</v>
      </c>
      <c r="D338" s="24" t="s">
        <v>52</v>
      </c>
      <c r="E338" s="29" t="s">
        <v>678</v>
      </c>
      <c r="F338" s="30" t="s">
        <v>316</v>
      </c>
      <c r="G338" s="31">
        <v>15.4</v>
      </c>
      <c r="H338" s="32">
        <v>0</v>
      </c>
      <c r="I338" s="33">
        <f>ROUND(ROUND(H338,2)*ROUND(G338,3),2)</f>
        <v>0</v>
      </c>
      <c r="O338">
        <f>(I338*21)/100</f>
        <v>0</v>
      </c>
      <c r="P338" t="s">
        <v>23</v>
      </c>
    </row>
    <row r="339" spans="1:18" ht="13.2" x14ac:dyDescent="0.25">
      <c r="A339" s="34" t="s">
        <v>49</v>
      </c>
      <c r="E339" s="35" t="s">
        <v>679</v>
      </c>
    </row>
    <row r="340" spans="1:18" ht="13.2" x14ac:dyDescent="0.25">
      <c r="A340" s="36" t="s">
        <v>51</v>
      </c>
      <c r="E340" s="37" t="s">
        <v>52</v>
      </c>
    </row>
    <row r="341" spans="1:18" ht="66" x14ac:dyDescent="0.25">
      <c r="A341" t="s">
        <v>53</v>
      </c>
      <c r="E341" s="35" t="s">
        <v>680</v>
      </c>
    </row>
    <row r="342" spans="1:18" ht="26.4" x14ac:dyDescent="0.25">
      <c r="A342" s="24" t="s">
        <v>44</v>
      </c>
      <c r="B342" s="28" t="s">
        <v>681</v>
      </c>
      <c r="C342" s="28" t="s">
        <v>682</v>
      </c>
      <c r="D342" s="24" t="s">
        <v>52</v>
      </c>
      <c r="E342" s="29" t="s">
        <v>683</v>
      </c>
      <c r="F342" s="30" t="s">
        <v>316</v>
      </c>
      <c r="G342" s="31">
        <v>47</v>
      </c>
      <c r="H342" s="32">
        <v>0</v>
      </c>
      <c r="I342" s="33">
        <f>ROUND(ROUND(H342,2)*ROUND(G342,3),2)</f>
        <v>0</v>
      </c>
      <c r="O342">
        <f>(I342*21)/100</f>
        <v>0</v>
      </c>
      <c r="P342" t="s">
        <v>23</v>
      </c>
    </row>
    <row r="343" spans="1:18" ht="13.2" x14ac:dyDescent="0.25">
      <c r="A343" s="34" t="s">
        <v>49</v>
      </c>
      <c r="E343" s="35" t="s">
        <v>684</v>
      </c>
    </row>
    <row r="344" spans="1:18" ht="13.2" x14ac:dyDescent="0.25">
      <c r="A344" s="36" t="s">
        <v>51</v>
      </c>
      <c r="E344" s="37" t="s">
        <v>685</v>
      </c>
    </row>
    <row r="345" spans="1:18" ht="145.19999999999999" x14ac:dyDescent="0.25">
      <c r="A345" t="s">
        <v>53</v>
      </c>
      <c r="E345" s="35" t="s">
        <v>686</v>
      </c>
    </row>
    <row r="346" spans="1:18" ht="26.4" x14ac:dyDescent="0.25">
      <c r="A346" s="24" t="s">
        <v>44</v>
      </c>
      <c r="B346" s="28" t="s">
        <v>687</v>
      </c>
      <c r="C346" s="28" t="s">
        <v>688</v>
      </c>
      <c r="D346" s="24" t="s">
        <v>52</v>
      </c>
      <c r="E346" s="29" t="s">
        <v>689</v>
      </c>
      <c r="F346" s="30" t="s">
        <v>316</v>
      </c>
      <c r="G346" s="31">
        <v>55</v>
      </c>
      <c r="H346" s="32">
        <v>0</v>
      </c>
      <c r="I346" s="33">
        <f>ROUND(ROUND(H346,2)*ROUND(G346,3),2)</f>
        <v>0</v>
      </c>
      <c r="O346">
        <f>(I346*21)/100</f>
        <v>0</v>
      </c>
      <c r="P346" t="s">
        <v>23</v>
      </c>
    </row>
    <row r="347" spans="1:18" ht="26.4" x14ac:dyDescent="0.25">
      <c r="A347" s="34" t="s">
        <v>49</v>
      </c>
      <c r="E347" s="35" t="s">
        <v>690</v>
      </c>
    </row>
    <row r="348" spans="1:18" ht="13.2" x14ac:dyDescent="0.25">
      <c r="A348" s="36" t="s">
        <v>51</v>
      </c>
      <c r="E348" s="37" t="s">
        <v>691</v>
      </c>
    </row>
    <row r="349" spans="1:18" ht="39.6" x14ac:dyDescent="0.25">
      <c r="A349" t="s">
        <v>53</v>
      </c>
      <c r="E349" s="35" t="s">
        <v>692</v>
      </c>
    </row>
    <row r="350" spans="1:18" ht="13.2" x14ac:dyDescent="0.25">
      <c r="A350" s="24" t="s">
        <v>44</v>
      </c>
      <c r="B350" s="28" t="s">
        <v>693</v>
      </c>
      <c r="C350" s="28" t="s">
        <v>694</v>
      </c>
      <c r="D350" s="24" t="s">
        <v>52</v>
      </c>
      <c r="E350" s="29" t="s">
        <v>695</v>
      </c>
      <c r="F350" s="30" t="s">
        <v>316</v>
      </c>
      <c r="G350" s="31">
        <v>18</v>
      </c>
      <c r="H350" s="32">
        <v>0</v>
      </c>
      <c r="I350" s="33">
        <f>ROUND(ROUND(H350,2)*ROUND(G350,3),2)</f>
        <v>0</v>
      </c>
      <c r="O350">
        <f>(I350*21)/100</f>
        <v>0</v>
      </c>
      <c r="P350" t="s">
        <v>23</v>
      </c>
    </row>
    <row r="351" spans="1:18" ht="13.2" x14ac:dyDescent="0.25">
      <c r="A351" s="34" t="s">
        <v>49</v>
      </c>
      <c r="E351" s="35" t="s">
        <v>696</v>
      </c>
    </row>
    <row r="352" spans="1:18" ht="13.2" x14ac:dyDescent="0.25">
      <c r="A352" s="36" t="s">
        <v>51</v>
      </c>
      <c r="E352" s="37" t="s">
        <v>52</v>
      </c>
    </row>
    <row r="353" spans="1:16" ht="118.8" x14ac:dyDescent="0.25">
      <c r="A353" t="s">
        <v>53</v>
      </c>
      <c r="E353" s="35" t="s">
        <v>697</v>
      </c>
    </row>
    <row r="354" spans="1:16" ht="13.2" x14ac:dyDescent="0.25">
      <c r="A354" s="24" t="s">
        <v>44</v>
      </c>
      <c r="B354" s="28" t="s">
        <v>698</v>
      </c>
      <c r="C354" s="28" t="s">
        <v>699</v>
      </c>
      <c r="D354" s="24" t="s">
        <v>46</v>
      </c>
      <c r="E354" s="29" t="s">
        <v>700</v>
      </c>
      <c r="F354" s="30" t="s">
        <v>74</v>
      </c>
      <c r="G354" s="31">
        <v>3</v>
      </c>
      <c r="H354" s="32">
        <v>0</v>
      </c>
      <c r="I354" s="33">
        <f>ROUND(ROUND(H354,2)*ROUND(G354,3),2)</f>
        <v>0</v>
      </c>
      <c r="O354">
        <f>(I354*21)/100</f>
        <v>0</v>
      </c>
      <c r="P354" t="s">
        <v>23</v>
      </c>
    </row>
    <row r="355" spans="1:16" ht="13.2" x14ac:dyDescent="0.25">
      <c r="A355" s="34" t="s">
        <v>49</v>
      </c>
      <c r="E355" s="35" t="s">
        <v>701</v>
      </c>
    </row>
    <row r="356" spans="1:16" ht="13.2" x14ac:dyDescent="0.25">
      <c r="A356" s="36" t="s">
        <v>51</v>
      </c>
      <c r="E356" s="37" t="s">
        <v>52</v>
      </c>
    </row>
    <row r="357" spans="1:16" ht="52.8" x14ac:dyDescent="0.25">
      <c r="A357" t="s">
        <v>53</v>
      </c>
      <c r="E357" s="35" t="s">
        <v>702</v>
      </c>
    </row>
    <row r="358" spans="1:16" ht="13.2" x14ac:dyDescent="0.25">
      <c r="A358" s="24" t="s">
        <v>44</v>
      </c>
      <c r="B358" s="28" t="s">
        <v>703</v>
      </c>
      <c r="C358" s="28" t="s">
        <v>699</v>
      </c>
      <c r="D358" s="24" t="s">
        <v>55</v>
      </c>
      <c r="E358" s="29" t="s">
        <v>700</v>
      </c>
      <c r="F358" s="30" t="s">
        <v>74</v>
      </c>
      <c r="G358" s="31">
        <v>4</v>
      </c>
      <c r="H358" s="32">
        <v>0</v>
      </c>
      <c r="I358" s="33">
        <f>ROUND(ROUND(H358,2)*ROUND(G358,3),2)</f>
        <v>0</v>
      </c>
      <c r="O358">
        <f>(I358*21)/100</f>
        <v>0</v>
      </c>
      <c r="P358" t="s">
        <v>23</v>
      </c>
    </row>
    <row r="359" spans="1:16" ht="13.2" x14ac:dyDescent="0.25">
      <c r="A359" s="34" t="s">
        <v>49</v>
      </c>
      <c r="E359" s="35" t="s">
        <v>704</v>
      </c>
    </row>
    <row r="360" spans="1:16" ht="13.2" x14ac:dyDescent="0.25">
      <c r="A360" s="36" t="s">
        <v>51</v>
      </c>
      <c r="E360" s="37" t="s">
        <v>52</v>
      </c>
    </row>
    <row r="361" spans="1:16" ht="52.8" x14ac:dyDescent="0.25">
      <c r="A361" t="s">
        <v>53</v>
      </c>
      <c r="E361" s="35" t="s">
        <v>702</v>
      </c>
    </row>
    <row r="362" spans="1:16" ht="13.2" x14ac:dyDescent="0.25">
      <c r="A362" s="24" t="s">
        <v>44</v>
      </c>
      <c r="B362" s="28" t="s">
        <v>705</v>
      </c>
      <c r="C362" s="28" t="s">
        <v>706</v>
      </c>
      <c r="D362" s="24" t="s">
        <v>52</v>
      </c>
      <c r="E362" s="29" t="s">
        <v>707</v>
      </c>
      <c r="F362" s="30" t="s">
        <v>74</v>
      </c>
      <c r="G362" s="31">
        <v>12</v>
      </c>
      <c r="H362" s="32">
        <v>0</v>
      </c>
      <c r="I362" s="33">
        <f>ROUND(ROUND(H362,2)*ROUND(G362,3),2)</f>
        <v>0</v>
      </c>
      <c r="O362">
        <f>(I362*21)/100</f>
        <v>0</v>
      </c>
      <c r="P362" t="s">
        <v>23</v>
      </c>
    </row>
    <row r="363" spans="1:16" ht="26.4" x14ac:dyDescent="0.25">
      <c r="A363" s="34" t="s">
        <v>49</v>
      </c>
      <c r="E363" s="35" t="s">
        <v>708</v>
      </c>
    </row>
    <row r="364" spans="1:16" ht="13.2" x14ac:dyDescent="0.25">
      <c r="A364" s="36" t="s">
        <v>51</v>
      </c>
      <c r="E364" s="37" t="s">
        <v>709</v>
      </c>
    </row>
    <row r="365" spans="1:16" ht="39.6" x14ac:dyDescent="0.25">
      <c r="A365" t="s">
        <v>53</v>
      </c>
      <c r="E365" s="35" t="s">
        <v>710</v>
      </c>
    </row>
    <row r="366" spans="1:16" ht="13.2" x14ac:dyDescent="0.25">
      <c r="A366" s="24" t="s">
        <v>44</v>
      </c>
      <c r="B366" s="28" t="s">
        <v>711</v>
      </c>
      <c r="C366" s="28" t="s">
        <v>712</v>
      </c>
      <c r="D366" s="24" t="s">
        <v>52</v>
      </c>
      <c r="E366" s="29" t="s">
        <v>713</v>
      </c>
      <c r="F366" s="30" t="s">
        <v>74</v>
      </c>
      <c r="G366" s="31">
        <v>1</v>
      </c>
      <c r="H366" s="32">
        <v>0</v>
      </c>
      <c r="I366" s="33">
        <f>ROUND(ROUND(H366,2)*ROUND(G366,3),2)</f>
        <v>0</v>
      </c>
      <c r="O366">
        <f>(I366*21)/100</f>
        <v>0</v>
      </c>
      <c r="P366" t="s">
        <v>23</v>
      </c>
    </row>
    <row r="367" spans="1:16" ht="13.2" x14ac:dyDescent="0.25">
      <c r="A367" s="34" t="s">
        <v>49</v>
      </c>
      <c r="E367" s="35" t="s">
        <v>714</v>
      </c>
    </row>
    <row r="368" spans="1:16" ht="13.2" x14ac:dyDescent="0.25">
      <c r="A368" s="36" t="s">
        <v>51</v>
      </c>
      <c r="E368" s="37" t="s">
        <v>52</v>
      </c>
    </row>
    <row r="369" spans="1:16" ht="26.4" x14ac:dyDescent="0.25">
      <c r="A369" t="s">
        <v>53</v>
      </c>
      <c r="E369" s="35" t="s">
        <v>715</v>
      </c>
    </row>
    <row r="370" spans="1:16" ht="26.4" x14ac:dyDescent="0.25">
      <c r="A370" s="24" t="s">
        <v>44</v>
      </c>
      <c r="B370" s="28" t="s">
        <v>716</v>
      </c>
      <c r="C370" s="28" t="s">
        <v>717</v>
      </c>
      <c r="D370" s="24" t="s">
        <v>52</v>
      </c>
      <c r="E370" s="29" t="s">
        <v>718</v>
      </c>
      <c r="F370" s="30" t="s">
        <v>74</v>
      </c>
      <c r="G370" s="31">
        <v>6</v>
      </c>
      <c r="H370" s="32">
        <v>0</v>
      </c>
      <c r="I370" s="33">
        <f>ROUND(ROUND(H370,2)*ROUND(G370,3),2)</f>
        <v>0</v>
      </c>
      <c r="O370">
        <f>(I370*21)/100</f>
        <v>0</v>
      </c>
      <c r="P370" t="s">
        <v>23</v>
      </c>
    </row>
    <row r="371" spans="1:16" ht="13.2" x14ac:dyDescent="0.25">
      <c r="A371" s="34" t="s">
        <v>49</v>
      </c>
      <c r="E371" s="35" t="s">
        <v>719</v>
      </c>
    </row>
    <row r="372" spans="1:16" ht="13.2" x14ac:dyDescent="0.25">
      <c r="A372" s="36" t="s">
        <v>51</v>
      </c>
      <c r="E372" s="37" t="s">
        <v>52</v>
      </c>
    </row>
    <row r="373" spans="1:16" ht="26.4" x14ac:dyDescent="0.25">
      <c r="A373" t="s">
        <v>53</v>
      </c>
      <c r="E373" s="35" t="s">
        <v>720</v>
      </c>
    </row>
    <row r="374" spans="1:16" ht="13.2" x14ac:dyDescent="0.25">
      <c r="A374" s="24" t="s">
        <v>44</v>
      </c>
      <c r="B374" s="28" t="s">
        <v>721</v>
      </c>
      <c r="C374" s="28" t="s">
        <v>227</v>
      </c>
      <c r="D374" s="24" t="s">
        <v>52</v>
      </c>
      <c r="E374" s="29" t="s">
        <v>228</v>
      </c>
      <c r="F374" s="30" t="s">
        <v>74</v>
      </c>
      <c r="G374" s="31">
        <v>8</v>
      </c>
      <c r="H374" s="32">
        <v>0</v>
      </c>
      <c r="I374" s="33">
        <f>ROUND(ROUND(H374,2)*ROUND(G374,3),2)</f>
        <v>0</v>
      </c>
      <c r="O374">
        <f>(I374*21)/100</f>
        <v>0</v>
      </c>
      <c r="P374" t="s">
        <v>23</v>
      </c>
    </row>
    <row r="375" spans="1:16" ht="26.4" x14ac:dyDescent="0.25">
      <c r="A375" s="34" t="s">
        <v>49</v>
      </c>
      <c r="E375" s="35" t="s">
        <v>722</v>
      </c>
    </row>
    <row r="376" spans="1:16" ht="13.2" x14ac:dyDescent="0.25">
      <c r="A376" s="36" t="s">
        <v>51</v>
      </c>
      <c r="E376" s="37" t="s">
        <v>52</v>
      </c>
    </row>
    <row r="377" spans="1:16" ht="26.4" x14ac:dyDescent="0.25">
      <c r="A377" t="s">
        <v>53</v>
      </c>
      <c r="E377" s="35" t="s">
        <v>229</v>
      </c>
    </row>
    <row r="378" spans="1:16" ht="13.2" x14ac:dyDescent="0.25">
      <c r="A378" s="24" t="s">
        <v>44</v>
      </c>
      <c r="B378" s="28" t="s">
        <v>723</v>
      </c>
      <c r="C378" s="28" t="s">
        <v>724</v>
      </c>
      <c r="D378" s="24" t="s">
        <v>52</v>
      </c>
      <c r="E378" s="29" t="s">
        <v>725</v>
      </c>
      <c r="F378" s="30" t="s">
        <v>316</v>
      </c>
      <c r="G378" s="31">
        <v>48.65</v>
      </c>
      <c r="H378" s="32">
        <v>0</v>
      </c>
      <c r="I378" s="33">
        <f>ROUND(ROUND(H378,2)*ROUND(G378,3),2)</f>
        <v>0</v>
      </c>
      <c r="O378">
        <f>(I378*21)/100</f>
        <v>0</v>
      </c>
      <c r="P378" t="s">
        <v>23</v>
      </c>
    </row>
    <row r="379" spans="1:16" ht="13.2" x14ac:dyDescent="0.25">
      <c r="A379" s="34" t="s">
        <v>49</v>
      </c>
      <c r="E379" s="35" t="s">
        <v>726</v>
      </c>
    </row>
    <row r="380" spans="1:16" ht="66" x14ac:dyDescent="0.25">
      <c r="A380" s="36" t="s">
        <v>51</v>
      </c>
      <c r="E380" s="37" t="s">
        <v>727</v>
      </c>
    </row>
    <row r="381" spans="1:16" ht="52.8" x14ac:dyDescent="0.25">
      <c r="A381" t="s">
        <v>53</v>
      </c>
      <c r="E381" s="35" t="s">
        <v>728</v>
      </c>
    </row>
    <row r="382" spans="1:16" ht="13.2" x14ac:dyDescent="0.25">
      <c r="A382" s="24" t="s">
        <v>44</v>
      </c>
      <c r="B382" s="28" t="s">
        <v>729</v>
      </c>
      <c r="C382" s="28" t="s">
        <v>730</v>
      </c>
      <c r="D382" s="24" t="s">
        <v>52</v>
      </c>
      <c r="E382" s="29" t="s">
        <v>731</v>
      </c>
      <c r="F382" s="30" t="s">
        <v>316</v>
      </c>
      <c r="G382" s="31">
        <v>8</v>
      </c>
      <c r="H382" s="32">
        <v>0</v>
      </c>
      <c r="I382" s="33">
        <f>ROUND(ROUND(H382,2)*ROUND(G382,3),2)</f>
        <v>0</v>
      </c>
      <c r="O382">
        <f>(I382*21)/100</f>
        <v>0</v>
      </c>
      <c r="P382" t="s">
        <v>23</v>
      </c>
    </row>
    <row r="383" spans="1:16" ht="13.2" x14ac:dyDescent="0.25">
      <c r="A383" s="34" t="s">
        <v>49</v>
      </c>
      <c r="E383" s="35" t="s">
        <v>732</v>
      </c>
    </row>
    <row r="384" spans="1:16" ht="13.2" x14ac:dyDescent="0.25">
      <c r="A384" s="36" t="s">
        <v>51</v>
      </c>
      <c r="E384" s="37" t="s">
        <v>733</v>
      </c>
    </row>
    <row r="385" spans="1:16" ht="52.8" x14ac:dyDescent="0.25">
      <c r="A385" t="s">
        <v>53</v>
      </c>
      <c r="E385" s="35" t="s">
        <v>728</v>
      </c>
    </row>
    <row r="386" spans="1:16" ht="13.2" x14ac:dyDescent="0.25">
      <c r="A386" s="24" t="s">
        <v>44</v>
      </c>
      <c r="B386" s="28" t="s">
        <v>734</v>
      </c>
      <c r="C386" s="28" t="s">
        <v>735</v>
      </c>
      <c r="D386" s="24" t="s">
        <v>52</v>
      </c>
      <c r="E386" s="29" t="s">
        <v>736</v>
      </c>
      <c r="F386" s="30" t="s">
        <v>316</v>
      </c>
      <c r="G386" s="31">
        <v>11.4</v>
      </c>
      <c r="H386" s="32">
        <v>0</v>
      </c>
      <c r="I386" s="33">
        <f>ROUND(ROUND(H386,2)*ROUND(G386,3),2)</f>
        <v>0</v>
      </c>
      <c r="O386">
        <f>(I386*21)/100</f>
        <v>0</v>
      </c>
      <c r="P386" t="s">
        <v>23</v>
      </c>
    </row>
    <row r="387" spans="1:16" ht="13.2" x14ac:dyDescent="0.25">
      <c r="A387" s="34" t="s">
        <v>49</v>
      </c>
      <c r="E387" s="35" t="s">
        <v>737</v>
      </c>
    </row>
    <row r="388" spans="1:16" ht="13.2" x14ac:dyDescent="0.25">
      <c r="A388" s="36" t="s">
        <v>51</v>
      </c>
      <c r="E388" s="37" t="s">
        <v>738</v>
      </c>
    </row>
    <row r="389" spans="1:16" ht="26.4" x14ac:dyDescent="0.25">
      <c r="A389" t="s">
        <v>53</v>
      </c>
      <c r="E389" s="35" t="s">
        <v>739</v>
      </c>
    </row>
    <row r="390" spans="1:16" ht="13.2" x14ac:dyDescent="0.25">
      <c r="A390" s="24" t="s">
        <v>44</v>
      </c>
      <c r="B390" s="28" t="s">
        <v>740</v>
      </c>
      <c r="C390" s="28" t="s">
        <v>741</v>
      </c>
      <c r="D390" s="24" t="s">
        <v>52</v>
      </c>
      <c r="E390" s="29" t="s">
        <v>742</v>
      </c>
      <c r="F390" s="30" t="s">
        <v>316</v>
      </c>
      <c r="G390" s="31">
        <v>5.7</v>
      </c>
      <c r="H390" s="32">
        <v>0</v>
      </c>
      <c r="I390" s="33">
        <f>ROUND(ROUND(H390,2)*ROUND(G390,3),2)</f>
        <v>0</v>
      </c>
      <c r="O390">
        <f>(I390*21)/100</f>
        <v>0</v>
      </c>
      <c r="P390" t="s">
        <v>23</v>
      </c>
    </row>
    <row r="391" spans="1:16" ht="13.2" x14ac:dyDescent="0.25">
      <c r="A391" s="34" t="s">
        <v>49</v>
      </c>
      <c r="E391" s="35" t="s">
        <v>743</v>
      </c>
    </row>
    <row r="392" spans="1:16" ht="13.2" x14ac:dyDescent="0.25">
      <c r="A392" s="36" t="s">
        <v>51</v>
      </c>
      <c r="E392" s="37" t="s">
        <v>52</v>
      </c>
    </row>
    <row r="393" spans="1:16" ht="39.6" x14ac:dyDescent="0.25">
      <c r="A393" t="s">
        <v>53</v>
      </c>
      <c r="E393" s="35" t="s">
        <v>744</v>
      </c>
    </row>
    <row r="394" spans="1:16" ht="13.2" x14ac:dyDescent="0.25">
      <c r="A394" s="24" t="s">
        <v>44</v>
      </c>
      <c r="B394" s="28" t="s">
        <v>745</v>
      </c>
      <c r="C394" s="28" t="s">
        <v>746</v>
      </c>
      <c r="D394" s="24" t="s">
        <v>52</v>
      </c>
      <c r="E394" s="29" t="s">
        <v>747</v>
      </c>
      <c r="F394" s="30" t="s">
        <v>128</v>
      </c>
      <c r="G394" s="31">
        <v>22.82</v>
      </c>
      <c r="H394" s="32">
        <v>0</v>
      </c>
      <c r="I394" s="33">
        <f>ROUND(ROUND(H394,2)*ROUND(G394,3),2)</f>
        <v>0</v>
      </c>
      <c r="O394">
        <f>(I394*21)/100</f>
        <v>0</v>
      </c>
      <c r="P394" t="s">
        <v>23</v>
      </c>
    </row>
    <row r="395" spans="1:16" ht="13.2" x14ac:dyDescent="0.25">
      <c r="A395" s="34" t="s">
        <v>49</v>
      </c>
      <c r="E395" s="35" t="s">
        <v>748</v>
      </c>
    </row>
    <row r="396" spans="1:16" ht="79.2" x14ac:dyDescent="0.25">
      <c r="A396" s="36" t="s">
        <v>51</v>
      </c>
      <c r="E396" s="37" t="s">
        <v>749</v>
      </c>
    </row>
    <row r="397" spans="1:16" ht="26.4" x14ac:dyDescent="0.25">
      <c r="A397" t="s">
        <v>53</v>
      </c>
      <c r="E397" s="35" t="s">
        <v>750</v>
      </c>
    </row>
    <row r="398" spans="1:16" ht="13.2" x14ac:dyDescent="0.25">
      <c r="A398" s="24" t="s">
        <v>44</v>
      </c>
      <c r="B398" s="28" t="s">
        <v>751</v>
      </c>
      <c r="C398" s="28" t="s">
        <v>752</v>
      </c>
      <c r="D398" s="24" t="s">
        <v>52</v>
      </c>
      <c r="E398" s="29" t="s">
        <v>753</v>
      </c>
      <c r="F398" s="30" t="s">
        <v>316</v>
      </c>
      <c r="G398" s="31">
        <v>11.4</v>
      </c>
      <c r="H398" s="32">
        <v>0</v>
      </c>
      <c r="I398" s="33">
        <f>ROUND(ROUND(H398,2)*ROUND(G398,3),2)</f>
        <v>0</v>
      </c>
      <c r="O398">
        <f>(I398*21)/100</f>
        <v>0</v>
      </c>
      <c r="P398" t="s">
        <v>23</v>
      </c>
    </row>
    <row r="399" spans="1:16" ht="13.2" x14ac:dyDescent="0.25">
      <c r="A399" s="34" t="s">
        <v>49</v>
      </c>
      <c r="E399" s="35" t="s">
        <v>754</v>
      </c>
    </row>
    <row r="400" spans="1:16" ht="13.2" x14ac:dyDescent="0.25">
      <c r="A400" s="36" t="s">
        <v>51</v>
      </c>
      <c r="E400" s="37" t="s">
        <v>755</v>
      </c>
    </row>
    <row r="401" spans="1:16" ht="39.6" x14ac:dyDescent="0.25">
      <c r="A401" t="s">
        <v>53</v>
      </c>
      <c r="E401" s="35" t="s">
        <v>756</v>
      </c>
    </row>
    <row r="402" spans="1:16" ht="26.4" x14ac:dyDescent="0.25">
      <c r="A402" s="24" t="s">
        <v>44</v>
      </c>
      <c r="B402" s="28" t="s">
        <v>757</v>
      </c>
      <c r="C402" s="28" t="s">
        <v>758</v>
      </c>
      <c r="D402" s="24" t="s">
        <v>52</v>
      </c>
      <c r="E402" s="29" t="s">
        <v>759</v>
      </c>
      <c r="F402" s="30" t="s">
        <v>316</v>
      </c>
      <c r="G402" s="31">
        <v>5.7</v>
      </c>
      <c r="H402" s="32">
        <v>0</v>
      </c>
      <c r="I402" s="33">
        <f>ROUND(ROUND(H402,2)*ROUND(G402,3),2)</f>
        <v>0</v>
      </c>
      <c r="O402">
        <f>(I402*21)/100</f>
        <v>0</v>
      </c>
      <c r="P402" t="s">
        <v>23</v>
      </c>
    </row>
    <row r="403" spans="1:16" ht="13.2" x14ac:dyDescent="0.25">
      <c r="A403" s="34" t="s">
        <v>49</v>
      </c>
      <c r="E403" s="35" t="s">
        <v>760</v>
      </c>
    </row>
    <row r="404" spans="1:16" ht="13.2" x14ac:dyDescent="0.25">
      <c r="A404" s="36" t="s">
        <v>51</v>
      </c>
      <c r="E404" s="37" t="s">
        <v>52</v>
      </c>
    </row>
    <row r="405" spans="1:16" ht="39.6" x14ac:dyDescent="0.25">
      <c r="A405" t="s">
        <v>53</v>
      </c>
      <c r="E405" s="35" t="s">
        <v>756</v>
      </c>
    </row>
    <row r="406" spans="1:16" ht="26.4" x14ac:dyDescent="0.25">
      <c r="A406" s="24" t="s">
        <v>44</v>
      </c>
      <c r="B406" s="28" t="s">
        <v>761</v>
      </c>
      <c r="C406" s="28" t="s">
        <v>762</v>
      </c>
      <c r="D406" s="24" t="s">
        <v>52</v>
      </c>
      <c r="E406" s="29" t="s">
        <v>763</v>
      </c>
      <c r="F406" s="30" t="s">
        <v>316</v>
      </c>
      <c r="G406" s="31">
        <v>23.42</v>
      </c>
      <c r="H406" s="32">
        <v>0</v>
      </c>
      <c r="I406" s="33">
        <f>ROUND(ROUND(H406,2)*ROUND(G406,3),2)</f>
        <v>0</v>
      </c>
      <c r="O406">
        <f>(I406*21)/100</f>
        <v>0</v>
      </c>
      <c r="P406" t="s">
        <v>23</v>
      </c>
    </row>
    <row r="407" spans="1:16" ht="13.2" x14ac:dyDescent="0.25">
      <c r="A407" s="34" t="s">
        <v>49</v>
      </c>
      <c r="E407" s="35" t="s">
        <v>764</v>
      </c>
    </row>
    <row r="408" spans="1:16" ht="52.8" x14ac:dyDescent="0.25">
      <c r="A408" s="36" t="s">
        <v>51</v>
      </c>
      <c r="E408" s="37" t="s">
        <v>765</v>
      </c>
    </row>
    <row r="409" spans="1:16" ht="39.6" x14ac:dyDescent="0.25">
      <c r="A409" t="s">
        <v>53</v>
      </c>
      <c r="E409" s="35" t="s">
        <v>756</v>
      </c>
    </row>
    <row r="410" spans="1:16" ht="13.2" x14ac:dyDescent="0.25">
      <c r="A410" s="24" t="s">
        <v>44</v>
      </c>
      <c r="B410" s="28" t="s">
        <v>766</v>
      </c>
      <c r="C410" s="28" t="s">
        <v>767</v>
      </c>
      <c r="D410" s="24" t="s">
        <v>52</v>
      </c>
      <c r="E410" s="29" t="s">
        <v>768</v>
      </c>
      <c r="F410" s="30" t="s">
        <v>769</v>
      </c>
      <c r="G410" s="31">
        <v>117.852</v>
      </c>
      <c r="H410" s="32">
        <v>0</v>
      </c>
      <c r="I410" s="33">
        <f>ROUND(ROUND(H410,2)*ROUND(G410,3),2)</f>
        <v>0</v>
      </c>
      <c r="O410">
        <f>(I410*21)/100</f>
        <v>0</v>
      </c>
      <c r="P410" t="s">
        <v>23</v>
      </c>
    </row>
    <row r="411" spans="1:16" ht="13.2" x14ac:dyDescent="0.25">
      <c r="A411" s="34" t="s">
        <v>49</v>
      </c>
      <c r="E411" s="35" t="s">
        <v>770</v>
      </c>
    </row>
    <row r="412" spans="1:16" ht="13.2" x14ac:dyDescent="0.25">
      <c r="A412" s="36" t="s">
        <v>51</v>
      </c>
      <c r="E412" s="37" t="s">
        <v>771</v>
      </c>
    </row>
    <row r="413" spans="1:16" ht="26.4" x14ac:dyDescent="0.25">
      <c r="A413" t="s">
        <v>53</v>
      </c>
      <c r="E413" s="35" t="s">
        <v>772</v>
      </c>
    </row>
    <row r="414" spans="1:16" ht="13.2" x14ac:dyDescent="0.25">
      <c r="A414" s="24" t="s">
        <v>44</v>
      </c>
      <c r="B414" s="28" t="s">
        <v>773</v>
      </c>
      <c r="C414" s="28" t="s">
        <v>774</v>
      </c>
      <c r="D414" s="24" t="s">
        <v>52</v>
      </c>
      <c r="E414" s="29" t="s">
        <v>775</v>
      </c>
      <c r="F414" s="30" t="s">
        <v>115</v>
      </c>
      <c r="G414" s="31">
        <v>110.408</v>
      </c>
      <c r="H414" s="32">
        <v>0</v>
      </c>
      <c r="I414" s="33">
        <f>ROUND(ROUND(H414,2)*ROUND(G414,3),2)</f>
        <v>0</v>
      </c>
      <c r="O414">
        <f>(I414*21)/100</f>
        <v>0</v>
      </c>
      <c r="P414" t="s">
        <v>23</v>
      </c>
    </row>
    <row r="415" spans="1:16" ht="13.2" x14ac:dyDescent="0.25">
      <c r="A415" s="34" t="s">
        <v>49</v>
      </c>
      <c r="E415" s="35" t="s">
        <v>776</v>
      </c>
    </row>
    <row r="416" spans="1:16" ht="92.4" x14ac:dyDescent="0.25">
      <c r="A416" s="36" t="s">
        <v>51</v>
      </c>
      <c r="E416" s="37" t="s">
        <v>777</v>
      </c>
    </row>
    <row r="417" spans="1:16" ht="105.6" x14ac:dyDescent="0.25">
      <c r="A417" t="s">
        <v>53</v>
      </c>
      <c r="E417" s="35" t="s">
        <v>778</v>
      </c>
    </row>
    <row r="418" spans="1:16" ht="13.2" x14ac:dyDescent="0.25">
      <c r="A418" s="24" t="s">
        <v>44</v>
      </c>
      <c r="B418" s="28" t="s">
        <v>779</v>
      </c>
      <c r="C418" s="28" t="s">
        <v>780</v>
      </c>
      <c r="D418" s="24" t="s">
        <v>52</v>
      </c>
      <c r="E418" s="29" t="s">
        <v>781</v>
      </c>
      <c r="F418" s="30" t="s">
        <v>115</v>
      </c>
      <c r="G418" s="31">
        <v>4.5469999999999997</v>
      </c>
      <c r="H418" s="32">
        <v>0</v>
      </c>
      <c r="I418" s="33">
        <f>ROUND(ROUND(H418,2)*ROUND(G418,3),2)</f>
        <v>0</v>
      </c>
      <c r="O418">
        <f>(I418*21)/100</f>
        <v>0</v>
      </c>
      <c r="P418" t="s">
        <v>23</v>
      </c>
    </row>
    <row r="419" spans="1:16" ht="13.2" x14ac:dyDescent="0.25">
      <c r="A419" s="34" t="s">
        <v>49</v>
      </c>
      <c r="E419" s="35" t="s">
        <v>776</v>
      </c>
    </row>
    <row r="420" spans="1:16" ht="52.8" x14ac:dyDescent="0.25">
      <c r="A420" s="36" t="s">
        <v>51</v>
      </c>
      <c r="E420" s="37" t="s">
        <v>782</v>
      </c>
    </row>
    <row r="421" spans="1:16" ht="105.6" x14ac:dyDescent="0.25">
      <c r="A421" t="s">
        <v>53</v>
      </c>
      <c r="E421" s="35" t="s">
        <v>778</v>
      </c>
    </row>
    <row r="422" spans="1:16" ht="13.2" x14ac:dyDescent="0.25">
      <c r="A422" s="24" t="s">
        <v>44</v>
      </c>
      <c r="B422" s="28" t="s">
        <v>783</v>
      </c>
      <c r="C422" s="28" t="s">
        <v>784</v>
      </c>
      <c r="D422" s="24" t="s">
        <v>52</v>
      </c>
      <c r="E422" s="29" t="s">
        <v>785</v>
      </c>
      <c r="F422" s="30" t="s">
        <v>128</v>
      </c>
      <c r="G422" s="31">
        <v>16</v>
      </c>
      <c r="H422" s="32">
        <v>0</v>
      </c>
      <c r="I422" s="33">
        <f>ROUND(ROUND(H422,2)*ROUND(G422,3),2)</f>
        <v>0</v>
      </c>
      <c r="O422">
        <f>(I422*21)/100</f>
        <v>0</v>
      </c>
      <c r="P422" t="s">
        <v>23</v>
      </c>
    </row>
    <row r="423" spans="1:16" ht="13.2" x14ac:dyDescent="0.25">
      <c r="A423" s="34" t="s">
        <v>49</v>
      </c>
      <c r="E423" s="35" t="s">
        <v>786</v>
      </c>
    </row>
    <row r="424" spans="1:16" ht="13.2" x14ac:dyDescent="0.25">
      <c r="A424" s="36" t="s">
        <v>51</v>
      </c>
      <c r="E424" s="37" t="s">
        <v>787</v>
      </c>
    </row>
    <row r="425" spans="1:16" ht="79.2" x14ac:dyDescent="0.25">
      <c r="A425" t="s">
        <v>53</v>
      </c>
      <c r="E425" s="35" t="s">
        <v>788</v>
      </c>
    </row>
  </sheetData>
  <sheetProtection sheet="1" objects="1" scenarios="1"/>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002</vt:lpstr>
      <vt:lpstr>SO 182</vt:lpstr>
      <vt:lpstr>SO 201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Plesingerová Martina</cp:lastModifiedBy>
  <dcterms:modified xsi:type="dcterms:W3CDTF">2023-03-09T07:39:07Z</dcterms:modified>
  <cp:category/>
  <cp:contentStatus/>
</cp:coreProperties>
</file>